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5" windowWidth="15195" windowHeight="8445" activeTab="2"/>
  </bookViews>
  <sheets>
    <sheet name="Příjmy" sheetId="1" r:id="rId1"/>
    <sheet name="Výdaje" sheetId="2" r:id="rId2"/>
    <sheet name="Rekapitulace" sheetId="3" r:id="rId3"/>
    <sheet name="List2" sheetId="4" state="hidden" r:id="rId4"/>
    <sheet name="List1" sheetId="5" r:id="rId5"/>
  </sheets>
  <definedNames>
    <definedName name="_xlnm.Print_Area" localSheetId="0">Příjmy!$A$1:$F$32</definedName>
    <definedName name="_xlnm.Print_Area" localSheetId="2">Rekapitulace!$A$1:$H$66</definedName>
    <definedName name="_xlnm.Print_Area" localSheetId="1">Výdaje!$A$1:$F$199</definedName>
  </definedNames>
  <calcPr calcId="145621"/>
</workbook>
</file>

<file path=xl/calcChain.xml><?xml version="1.0" encoding="utf-8"?>
<calcChain xmlns="http://schemas.openxmlformats.org/spreadsheetml/2006/main">
  <c r="F51" i="2" l="1"/>
  <c r="F45" i="2"/>
  <c r="F9" i="2"/>
  <c r="D194" i="2" l="1"/>
  <c r="H162" i="2" l="1"/>
  <c r="J162" i="2" l="1"/>
  <c r="I162" i="2"/>
  <c r="I152" i="2"/>
  <c r="H152" i="2"/>
  <c r="J139" i="2"/>
  <c r="I139" i="2"/>
  <c r="I85" i="2"/>
  <c r="J49" i="2"/>
  <c r="I49" i="2"/>
  <c r="D22" i="2" l="1"/>
  <c r="D16" i="2" l="1"/>
  <c r="D6" i="2" l="1"/>
  <c r="E77" i="2"/>
  <c r="E82" i="2"/>
  <c r="E88" i="2"/>
  <c r="E132" i="2"/>
  <c r="D13" i="1"/>
  <c r="D15" i="1"/>
  <c r="F49" i="2"/>
  <c r="F118" i="2"/>
  <c r="F112" i="2"/>
  <c r="F108" i="2"/>
  <c r="F91" i="2"/>
  <c r="D82" i="2"/>
  <c r="F8" i="2"/>
  <c r="F14" i="2"/>
  <c r="J117" i="2"/>
  <c r="I117" i="2"/>
  <c r="J107" i="2"/>
  <c r="I107" i="2"/>
  <c r="I50" i="2"/>
  <c r="H50" i="2"/>
  <c r="H14" i="2"/>
  <c r="I119" i="2"/>
  <c r="D88" i="2"/>
  <c r="J118" i="2"/>
  <c r="H45" i="2"/>
  <c r="I45" i="2"/>
  <c r="H51" i="2"/>
  <c r="I118" i="2"/>
  <c r="D72" i="2"/>
  <c r="D93" i="2"/>
  <c r="F79" i="2"/>
  <c r="F48" i="2"/>
  <c r="F21" i="2"/>
  <c r="F81" i="2"/>
  <c r="F102" i="2"/>
  <c r="F140" i="2"/>
  <c r="E16" i="2"/>
  <c r="E149" i="2"/>
  <c r="J85" i="2"/>
  <c r="C16" i="2"/>
  <c r="H19" i="2"/>
  <c r="D37" i="2"/>
  <c r="J95" i="2"/>
  <c r="I95" i="2"/>
  <c r="E72" i="2"/>
  <c r="E71" i="2"/>
  <c r="D149" i="2"/>
  <c r="I9" i="2"/>
  <c r="H9" i="2"/>
  <c r="I40" i="2"/>
  <c r="I35" i="2"/>
  <c r="I30" i="2"/>
  <c r="I25" i="2"/>
  <c r="I19" i="2"/>
  <c r="I14" i="2"/>
  <c r="J50" i="2"/>
  <c r="C13" i="1"/>
  <c r="C15" i="1"/>
  <c r="C18" i="1"/>
  <c r="C26" i="1"/>
  <c r="D11" i="2"/>
  <c r="D42" i="2"/>
  <c r="D47" i="2"/>
  <c r="D144" i="2"/>
  <c r="D155" i="2"/>
  <c r="D198" i="2" s="1"/>
  <c r="D87" i="2"/>
  <c r="D99" i="2"/>
  <c r="D115" i="2"/>
  <c r="D110" i="2"/>
  <c r="D109" i="2"/>
  <c r="D137" i="2"/>
  <c r="D132" i="2"/>
  <c r="D131" i="2"/>
  <c r="D77" i="2"/>
  <c r="D71" i="2"/>
  <c r="F71" i="2" s="1"/>
  <c r="H40" i="2"/>
  <c r="I51" i="2"/>
  <c r="I194" i="2" s="1"/>
  <c r="I161" i="2"/>
  <c r="I193" i="2"/>
  <c r="E93" i="2"/>
  <c r="E87" i="2"/>
  <c r="F87" i="2"/>
  <c r="E104" i="2"/>
  <c r="E99" i="2"/>
  <c r="E98" i="2"/>
  <c r="E115" i="2"/>
  <c r="E110" i="2"/>
  <c r="E109" i="2"/>
  <c r="F109" i="2"/>
  <c r="E137" i="2"/>
  <c r="E131" i="2" s="1"/>
  <c r="F137" i="2"/>
  <c r="E6" i="2"/>
  <c r="E11" i="2"/>
  <c r="E22" i="2"/>
  <c r="E32" i="2"/>
  <c r="E37" i="2"/>
  <c r="E42" i="2"/>
  <c r="E47" i="2"/>
  <c r="E144" i="2"/>
  <c r="E155" i="2"/>
  <c r="E198" i="2" s="1"/>
  <c r="E158" i="2"/>
  <c r="J51" i="2"/>
  <c r="J119" i="2"/>
  <c r="H161" i="2"/>
  <c r="J161" i="2"/>
  <c r="J193" i="2"/>
  <c r="C158" i="2"/>
  <c r="H119" i="2"/>
  <c r="H118" i="2"/>
  <c r="H193" i="2"/>
  <c r="F83" i="2"/>
  <c r="C149" i="2"/>
  <c r="D104" i="2"/>
  <c r="D98" i="2"/>
  <c r="F98" i="2"/>
  <c r="D158" i="2"/>
  <c r="C144" i="2"/>
  <c r="C93" i="2"/>
  <c r="C88" i="2"/>
  <c r="C87" i="2"/>
  <c r="C137" i="2"/>
  <c r="C132" i="2"/>
  <c r="C131" i="2"/>
  <c r="C115" i="2"/>
  <c r="C110" i="2"/>
  <c r="C109" i="2"/>
  <c r="C104" i="2"/>
  <c r="C99" i="2"/>
  <c r="C98" i="2"/>
  <c r="C82" i="2"/>
  <c r="C77" i="2"/>
  <c r="C72" i="2"/>
  <c r="C71" i="2"/>
  <c r="E27" i="2"/>
  <c r="F27" i="2"/>
  <c r="D27" i="2"/>
  <c r="D32" i="2"/>
  <c r="D161" i="2" s="1"/>
  <c r="C6" i="2"/>
  <c r="C11" i="2"/>
  <c r="C161" i="2"/>
  <c r="C22" i="2"/>
  <c r="C27" i="2"/>
  <c r="C32" i="2"/>
  <c r="C37" i="2"/>
  <c r="C42" i="2"/>
  <c r="C47" i="2"/>
  <c r="C155" i="2"/>
  <c r="H25" i="2"/>
  <c r="H30" i="2"/>
  <c r="H35" i="2"/>
  <c r="H194" i="2"/>
  <c r="C194" i="2"/>
  <c r="F38" i="2"/>
  <c r="F18" i="2"/>
  <c r="F47" i="2"/>
  <c r="C198" i="2"/>
  <c r="B13" i="1"/>
  <c r="B15" i="1"/>
  <c r="B18" i="1"/>
  <c r="B26" i="1"/>
  <c r="E31" i="1"/>
  <c r="F82" i="2"/>
  <c r="F162" i="2"/>
  <c r="F164" i="2"/>
  <c r="F99" i="2"/>
  <c r="F117" i="2"/>
  <c r="F152" i="2"/>
  <c r="F197" i="2"/>
  <c r="F196" i="2"/>
  <c r="F159" i="2"/>
  <c r="F158" i="2"/>
  <c r="F157" i="2"/>
  <c r="F156" i="2"/>
  <c r="F155" i="2"/>
  <c r="F153" i="2"/>
  <c r="F151" i="2"/>
  <c r="F150" i="2"/>
  <c r="F149" i="2"/>
  <c r="F146" i="2"/>
  <c r="F145" i="2"/>
  <c r="F144" i="2"/>
  <c r="F142" i="2"/>
  <c r="F139" i="2"/>
  <c r="F138" i="2"/>
  <c r="F135" i="2"/>
  <c r="F134" i="2"/>
  <c r="F133" i="2"/>
  <c r="F132" i="2"/>
  <c r="F116" i="2"/>
  <c r="F115" i="2"/>
  <c r="F111" i="2"/>
  <c r="F110" i="2"/>
  <c r="F106" i="2"/>
  <c r="F105" i="2"/>
  <c r="F104" i="2"/>
  <c r="F101" i="2"/>
  <c r="F100" i="2"/>
  <c r="F96" i="2"/>
  <c r="F95" i="2"/>
  <c r="F94" i="2"/>
  <c r="F93" i="2"/>
  <c r="F89" i="2"/>
  <c r="F88" i="2"/>
  <c r="F85" i="2"/>
  <c r="F80" i="2"/>
  <c r="F78" i="2"/>
  <c r="F74" i="2"/>
  <c r="F73" i="2"/>
  <c r="F72" i="2"/>
  <c r="F50" i="2"/>
  <c r="F44" i="2"/>
  <c r="F43" i="2"/>
  <c r="F42" i="2"/>
  <c r="F40" i="2"/>
  <c r="F37" i="2"/>
  <c r="F34" i="2"/>
  <c r="F33" i="2"/>
  <c r="F32" i="2"/>
  <c r="F28" i="2"/>
  <c r="F24" i="2"/>
  <c r="F23" i="2"/>
  <c r="F22" i="2"/>
  <c r="F19" i="2"/>
  <c r="F17" i="2"/>
  <c r="F16" i="2"/>
  <c r="F13" i="2"/>
  <c r="F12" i="2"/>
  <c r="F11" i="2"/>
  <c r="F7" i="2"/>
  <c r="F6" i="2"/>
  <c r="E30" i="1"/>
  <c r="E28" i="1"/>
  <c r="E9" i="1"/>
  <c r="E13" i="1"/>
  <c r="E14" i="1"/>
  <c r="E16" i="1"/>
  <c r="E11" i="1"/>
  <c r="E12" i="1"/>
  <c r="E10" i="1"/>
  <c r="C52" i="2"/>
  <c r="D52" i="2"/>
  <c r="E52" i="2"/>
  <c r="C53" i="2"/>
  <c r="D53" i="2"/>
  <c r="E53" i="2"/>
  <c r="C54" i="2"/>
  <c r="D54" i="2"/>
  <c r="E54" i="2"/>
  <c r="C55" i="2"/>
  <c r="D55" i="2"/>
  <c r="E55" i="2"/>
  <c r="C56" i="2"/>
  <c r="D56" i="2"/>
  <c r="E56" i="2"/>
  <c r="C57" i="2"/>
  <c r="D57" i="2"/>
  <c r="C59" i="2"/>
  <c r="D59" i="2"/>
  <c r="E59" i="2"/>
  <c r="E62" i="2"/>
  <c r="C167" i="2"/>
  <c r="D167" i="2"/>
  <c r="K167" i="2"/>
  <c r="C168" i="2"/>
  <c r="D168" i="2"/>
  <c r="K168" i="2"/>
  <c r="C169" i="2"/>
  <c r="D169" i="2"/>
  <c r="K169" i="2"/>
  <c r="C170" i="2"/>
  <c r="D170" i="2"/>
  <c r="K170" i="2"/>
  <c r="C171" i="2"/>
  <c r="D171" i="2"/>
  <c r="K171" i="2"/>
  <c r="K172" i="2"/>
  <c r="C173" i="2"/>
  <c r="D173" i="2"/>
  <c r="K173" i="2"/>
  <c r="C175" i="2"/>
  <c r="D175" i="2"/>
  <c r="K175" i="2"/>
  <c r="D6" i="1"/>
  <c r="C20" i="1"/>
  <c r="F77" i="2"/>
  <c r="B32" i="1"/>
  <c r="E6" i="3"/>
  <c r="B4" i="4"/>
  <c r="B33" i="4"/>
  <c r="E37" i="3"/>
  <c r="C165" i="2"/>
  <c r="C193" i="2"/>
  <c r="C163" i="2"/>
  <c r="E8" i="3"/>
  <c r="C4" i="4"/>
  <c r="C199" i="2"/>
  <c r="C33" i="4"/>
  <c r="E38" i="3"/>
  <c r="E39" i="3"/>
  <c r="E57" i="2"/>
  <c r="D18" i="1"/>
  <c r="D26" i="1"/>
  <c r="D20" i="1"/>
  <c r="E15" i="1"/>
  <c r="E18" i="1"/>
  <c r="D32" i="1"/>
  <c r="G6" i="3"/>
  <c r="C32" i="1"/>
  <c r="F6" i="3"/>
  <c r="E26" i="1"/>
  <c r="B6" i="4"/>
  <c r="B35" i="4"/>
  <c r="G37" i="3"/>
  <c r="B5" i="4"/>
  <c r="H6" i="3"/>
  <c r="B34" i="4"/>
  <c r="F37" i="3"/>
  <c r="E32" i="1"/>
  <c r="H37" i="3"/>
  <c r="J194" i="2" l="1"/>
  <c r="J196" i="2" s="1"/>
  <c r="E194" i="2" s="1"/>
  <c r="I196" i="2"/>
  <c r="F194" i="2"/>
  <c r="F131" i="2"/>
  <c r="E161" i="2"/>
  <c r="F198" i="2"/>
  <c r="E61" i="2"/>
  <c r="D165" i="2"/>
  <c r="D163" i="2"/>
  <c r="F161" i="2"/>
  <c r="E165" i="2" l="1"/>
  <c r="E193" i="2" s="1"/>
  <c r="E163" i="2"/>
  <c r="F163" i="2" s="1"/>
  <c r="D193" i="2"/>
  <c r="F165" i="2"/>
  <c r="G8" i="3" l="1"/>
  <c r="E199" i="2"/>
  <c r="F8" i="3"/>
  <c r="D199" i="2"/>
  <c r="F193" i="2"/>
  <c r="G38" i="3" l="1"/>
  <c r="G39" i="3" s="1"/>
  <c r="C35" i="4"/>
  <c r="G10" i="3"/>
  <c r="C6" i="4"/>
  <c r="C34" i="4"/>
  <c r="F38" i="3"/>
  <c r="F199" i="2"/>
  <c r="C5" i="4"/>
  <c r="H8" i="3"/>
  <c r="H38" i="3" l="1"/>
  <c r="F39" i="3"/>
</calcChain>
</file>

<file path=xl/comments1.xml><?xml version="1.0" encoding="utf-8"?>
<comments xmlns="http://schemas.openxmlformats.org/spreadsheetml/2006/main">
  <authors>
    <author>Ing. Alice Hradilová</author>
    <author>Hradilová Alice</author>
  </authors>
  <commentList>
    <comment ref="F9" authorId="0">
      <text>
        <r>
          <rPr>
            <sz val="8"/>
            <color indexed="81"/>
            <rFont val="Tahoma"/>
            <family val="2"/>
            <charset val="238"/>
          </rPr>
          <t xml:space="preserve">
ř.4010 (40)</t>
        </r>
      </text>
    </comment>
    <comment ref="F10" authorId="0">
      <text>
        <r>
          <rPr>
            <sz val="8"/>
            <color indexed="81"/>
            <rFont val="Tahoma"/>
            <family val="2"/>
            <charset val="238"/>
          </rPr>
          <t xml:space="preserve">ř.4020 (40)
</t>
        </r>
      </text>
    </comment>
    <comment ref="F11" authorId="0">
      <text>
        <r>
          <rPr>
            <sz val="8"/>
            <color indexed="81"/>
            <rFont val="Tahoma"/>
            <family val="2"/>
            <charset val="238"/>
          </rPr>
          <t xml:space="preserve">ř.4030 (40)
</t>
        </r>
      </text>
    </comment>
    <comment ref="F12" authorId="0">
      <text>
        <r>
          <rPr>
            <sz val="8"/>
            <color indexed="81"/>
            <rFont val="Tahoma"/>
            <family val="2"/>
            <charset val="238"/>
          </rPr>
          <t xml:space="preserve">ř.4040-ř.4140 převody z rozpočt.účtů+ konsolidace
</t>
        </r>
      </text>
    </comment>
    <comment ref="F14" authorId="1">
      <text>
        <r>
          <rPr>
            <sz val="8"/>
            <color indexed="81"/>
            <rFont val="Tahoma"/>
            <family val="2"/>
            <charset val="238"/>
          </rPr>
          <t xml:space="preserve">konsolidace ze sestavy, pol 5345 výdaje
UCRSB 041
</t>
        </r>
      </text>
    </comment>
    <comment ref="F16" authorId="0">
      <text>
        <r>
          <rPr>
            <sz val="8"/>
            <color indexed="81"/>
            <rFont val="Tahoma"/>
            <family val="2"/>
            <charset val="238"/>
          </rPr>
          <t xml:space="preserve">8123,8223,8115-z RU
</t>
        </r>
      </text>
    </comment>
    <comment ref="F26" authorId="0">
      <text>
        <r>
          <rPr>
            <sz val="8"/>
            <color indexed="81"/>
            <rFont val="Tahoma"/>
            <family val="2"/>
            <charset val="238"/>
          </rPr>
          <t>příjmy OK-účel.ldot.-fin.-vodní zákon</t>
        </r>
      </text>
    </comment>
    <comment ref="F28" authorId="0">
      <text>
        <r>
          <rPr>
            <sz val="8"/>
            <color indexed="81"/>
            <rFont val="Tahoma"/>
            <family val="2"/>
            <charset val="238"/>
          </rPr>
          <t>dle sestavy bil.st.dot.
- SFDI</t>
        </r>
      </text>
    </comment>
    <comment ref="F30" authorId="0">
      <text>
        <r>
          <rPr>
            <sz val="8"/>
            <color indexed="81"/>
            <rFont val="Tahoma"/>
            <family val="2"/>
            <charset val="238"/>
          </rPr>
          <t>8123,8223, 
včetně SFDI</t>
        </r>
      </text>
    </comment>
    <comment ref="F31" authorId="0">
      <text>
        <r>
          <rPr>
            <sz val="8"/>
            <color indexed="81"/>
            <rFont val="Tahoma"/>
            <family val="2"/>
            <charset val="238"/>
          </rPr>
          <t xml:space="preserve">2342
</t>
        </r>
      </text>
    </comment>
  </commentList>
</comments>
</file>

<file path=xl/comments2.xml><?xml version="1.0" encoding="utf-8"?>
<comments xmlns="http://schemas.openxmlformats.org/spreadsheetml/2006/main">
  <authors>
    <author>balabuch</author>
    <author>Ing. Alice Hradilová</author>
  </authors>
  <commentList>
    <comment ref="G37" authorId="0">
      <text>
        <r>
          <rPr>
            <sz val="8"/>
            <color indexed="81"/>
            <rFont val="Tahoma"/>
            <family val="2"/>
            <charset val="238"/>
          </rPr>
          <t xml:space="preserve">celkem ORJ 7 - pol.5345
</t>
        </r>
      </text>
    </comment>
    <comment ref="G150" authorId="1">
      <text>
        <r>
          <rPr>
            <sz val="8"/>
            <color indexed="81"/>
            <rFont val="Tahoma"/>
            <family val="2"/>
            <charset val="238"/>
          </rPr>
          <t xml:space="preserve">mínus konsolidace, tj.pol.5345
</t>
        </r>
      </text>
    </comment>
    <comment ref="G164" authorId="1">
      <text>
        <r>
          <rPr>
            <sz val="8"/>
            <color indexed="81"/>
            <rFont val="Tahoma"/>
            <family val="2"/>
            <charset val="238"/>
          </rPr>
          <t xml:space="preserve">pol.8124,8224
</t>
        </r>
      </text>
    </comment>
    <comment ref="G194" authorId="1">
      <text>
        <r>
          <rPr>
            <sz val="8"/>
            <color indexed="81"/>
            <rFont val="Tahoma"/>
            <family val="2"/>
            <charset val="238"/>
          </rPr>
          <t xml:space="preserve">dle sestavy bil.st.dot.
</t>
        </r>
      </text>
    </comment>
    <comment ref="G196" authorId="1">
      <text>
        <r>
          <rPr>
            <sz val="8"/>
            <color indexed="81"/>
            <rFont val="Tahoma"/>
            <family val="2"/>
            <charset val="238"/>
          </rPr>
          <t xml:space="preserve">EIB-úroky+KB+SFDI
</t>
        </r>
      </text>
    </comment>
    <comment ref="G197" authorId="1">
      <text>
        <r>
          <rPr>
            <sz val="8"/>
            <color indexed="81"/>
            <rFont val="Tahoma"/>
            <family val="2"/>
            <charset val="238"/>
          </rPr>
          <t xml:space="preserve">spl.8124, 8224 + úroky pol.5141
</t>
        </r>
      </text>
    </comment>
  </commentList>
</comments>
</file>

<file path=xl/comments3.xml><?xml version="1.0" encoding="utf-8"?>
<comments xmlns="http://schemas.openxmlformats.org/spreadsheetml/2006/main">
  <authors>
    <author>Ing. Alice Hradilová</author>
  </authors>
  <commentList>
    <comment ref="J6" authorId="0">
      <text>
        <r>
          <rPr>
            <sz val="8"/>
            <color indexed="81"/>
            <rFont val="Tahoma"/>
            <family val="2"/>
            <charset val="238"/>
          </rPr>
          <t xml:space="preserve">včetně SFDI
</t>
        </r>
      </text>
    </comment>
  </commentList>
</comments>
</file>

<file path=xl/sharedStrings.xml><?xml version="1.0" encoding="utf-8"?>
<sst xmlns="http://schemas.openxmlformats.org/spreadsheetml/2006/main" count="243" uniqueCount="108">
  <si>
    <t>v tis. Kč</t>
  </si>
  <si>
    <t>Příjmy</t>
  </si>
  <si>
    <t>schválený rozp.</t>
  </si>
  <si>
    <t>upravený rozp.</t>
  </si>
  <si>
    <t>skutečnost</t>
  </si>
  <si>
    <t>%</t>
  </si>
  <si>
    <t>5=4/3</t>
  </si>
  <si>
    <t>Konsolidace *</t>
  </si>
  <si>
    <t xml:space="preserve">Příjmy Olomouckého kraje                                (po konsolidaci)                </t>
  </si>
  <si>
    <t>Financování celkem</t>
  </si>
  <si>
    <t>(přijaté úvěry, přebytek hospodaření)</t>
  </si>
  <si>
    <t>Příjmy Olomouckého kraje (po konsolidaci a včetně financování)</t>
  </si>
  <si>
    <t>Příjmy celkem</t>
  </si>
  <si>
    <t>* Konsolidace je očištění údajů o rozpočtu a skutečnosti o interní přesuny peněžních prostředků uvnitř organizace mezi jednotlivými účty.</t>
  </si>
  <si>
    <r>
      <t>•</t>
    </r>
    <r>
      <rPr>
        <sz val="11"/>
        <rFont val="Arial CE"/>
        <charset val="238"/>
      </rPr>
      <t xml:space="preserve"> Daňové příjmy</t>
    </r>
  </si>
  <si>
    <r>
      <t>•</t>
    </r>
    <r>
      <rPr>
        <sz val="11"/>
        <rFont val="Arial CE"/>
        <charset val="238"/>
      </rPr>
      <t xml:space="preserve"> Nedaňové příjmy</t>
    </r>
  </si>
  <si>
    <r>
      <t>•</t>
    </r>
    <r>
      <rPr>
        <sz val="11"/>
        <rFont val="Arial CE"/>
        <charset val="238"/>
      </rPr>
      <t xml:space="preserve"> Kapitálové příjmy</t>
    </r>
  </si>
  <si>
    <r>
      <t>•</t>
    </r>
    <r>
      <rPr>
        <sz val="11"/>
        <rFont val="Arial CE"/>
        <charset val="238"/>
      </rPr>
      <t xml:space="preserve"> Přijaté dotace</t>
    </r>
  </si>
  <si>
    <t>Odbor (kancelář)</t>
  </si>
  <si>
    <t>ORJ</t>
  </si>
  <si>
    <t>schválený rozpočet</t>
  </si>
  <si>
    <t>upravený rozpočet</t>
  </si>
  <si>
    <t>Zastupitelé</t>
  </si>
  <si>
    <t xml:space="preserve"> - provozní výdaje</t>
  </si>
  <si>
    <t xml:space="preserve"> - investiční výdaje</t>
  </si>
  <si>
    <t xml:space="preserve"> - účelové neinvestiční dotace</t>
  </si>
  <si>
    <t xml:space="preserve"> - účelové investiční dotace</t>
  </si>
  <si>
    <t>Kancelář hejtmana</t>
  </si>
  <si>
    <t>Kancelář ředitele</t>
  </si>
  <si>
    <t>Odbor majetkový a právní</t>
  </si>
  <si>
    <t>Odbor správní a legislativní</t>
  </si>
  <si>
    <t>Odbor informatiky</t>
  </si>
  <si>
    <t>Odbor ekonomický</t>
  </si>
  <si>
    <t>Odbor strategického rozvoje kraje</t>
  </si>
  <si>
    <t>Odbor životního prostředí a zemědělství</t>
  </si>
  <si>
    <t>provoz</t>
  </si>
  <si>
    <t>inv.</t>
  </si>
  <si>
    <t>neinv.dot.</t>
  </si>
  <si>
    <t>inv.dot</t>
  </si>
  <si>
    <t>konsolidace</t>
  </si>
  <si>
    <t xml:space="preserve">celkem </t>
  </si>
  <si>
    <t>kontr.součet</t>
  </si>
  <si>
    <t>Odbor školství, mládeže a tělovýchovy</t>
  </si>
  <si>
    <t>odbor</t>
  </si>
  <si>
    <t>celkem</t>
  </si>
  <si>
    <t>příspěvkové organizace</t>
  </si>
  <si>
    <t>Odbor sociálních věcí</t>
  </si>
  <si>
    <t>Odbor dopravy a silničního hospodářství</t>
  </si>
  <si>
    <t>Odbor kultury a památkové péče</t>
  </si>
  <si>
    <t>Odbor zdravotnictví</t>
  </si>
  <si>
    <t>Odbor Krajský živnostenský úřad</t>
  </si>
  <si>
    <t>Útvar interního auditu</t>
  </si>
  <si>
    <t>Evropské programy</t>
  </si>
  <si>
    <t>Fond sociálních potřeb</t>
  </si>
  <si>
    <t xml:space="preserve">Výdaje Olomouckého kraje celkem </t>
  </si>
  <si>
    <t>Výdaje Olomouckého kraje celkem                       (po konsolidaci)</t>
  </si>
  <si>
    <t>investice</t>
  </si>
  <si>
    <t>celkem 30-199</t>
  </si>
  <si>
    <t>kontrolní součet</t>
  </si>
  <si>
    <t>konsolidace-kontr.součet</t>
  </si>
  <si>
    <t>splátky</t>
  </si>
  <si>
    <t>* Konsolidace</t>
  </si>
  <si>
    <t>Konsolidace je očištění údajů  rozpočtu a skutečnosti o interní přesuny peněžních prostředků uvnitř organizace mezi jednotlivými účty.</t>
  </si>
  <si>
    <t>Rekapitulace:</t>
  </si>
  <si>
    <t>Rekapitulace (po konsolidaci):</t>
  </si>
  <si>
    <t xml:space="preserve">Příjmy celkem </t>
  </si>
  <si>
    <r>
      <t>Příjmy - vlastní  (</t>
    </r>
    <r>
      <rPr>
        <sz val="9"/>
        <rFont val="Arial CE"/>
        <charset val="238"/>
      </rPr>
      <t>daňové,nedaňové,kapitálové,souhrnný fin.vztah</t>
    </r>
    <r>
      <rPr>
        <sz val="11"/>
        <rFont val="Arial CE"/>
        <charset val="238"/>
      </rPr>
      <t>)</t>
    </r>
  </si>
  <si>
    <r>
      <t>Příjmy - účelové dotace                                (</t>
    </r>
    <r>
      <rPr>
        <sz val="9"/>
        <rFont val="Arial CE"/>
        <charset val="238"/>
      </rPr>
      <t>účelové dotace ze SR,ostatní přijaté transfery</t>
    </r>
    <r>
      <rPr>
        <sz val="11"/>
        <rFont val="Arial CE"/>
        <charset val="238"/>
      </rPr>
      <t>)</t>
    </r>
  </si>
  <si>
    <t xml:space="preserve">Výdaje celkem </t>
  </si>
  <si>
    <t>soukromé a obecní školy</t>
  </si>
  <si>
    <r>
      <t>Výdaje - účelové dotace (</t>
    </r>
    <r>
      <rPr>
        <sz val="9"/>
        <rFont val="Arial"/>
        <family val="2"/>
        <charset val="238"/>
      </rPr>
      <t>hrazené  z dotací, ost.přijatých transferů</t>
    </r>
    <r>
      <rPr>
        <sz val="11"/>
        <rFont val="Arial"/>
        <family val="2"/>
        <charset val="238"/>
      </rPr>
      <t>)</t>
    </r>
  </si>
  <si>
    <t>Výdaje Olomouckého kraje celkem                       (po konsolidaci a včetně financování)</t>
  </si>
  <si>
    <r>
      <t>Financování (</t>
    </r>
    <r>
      <rPr>
        <sz val="9"/>
        <rFont val="Arial"/>
        <family val="2"/>
        <charset val="238"/>
      </rPr>
      <t>splátky úvěrů, úroky</t>
    </r>
    <r>
      <rPr>
        <sz val="11"/>
        <rFont val="Arial"/>
        <family val="2"/>
        <charset val="238"/>
      </rPr>
      <t>)</t>
    </r>
  </si>
  <si>
    <t>Výdaje - odběr podzemní vody</t>
  </si>
  <si>
    <t>a) Příjmy vlastní a výdaje vlastní Olomouckého kraje celkem</t>
  </si>
  <si>
    <t>Příjmy Olomouckého kraje vlastní celkem (po konsolidaci)</t>
  </si>
  <si>
    <t>Výdaje Olomouckého kraje vlastní celkem (po konsolidaci)</t>
  </si>
  <si>
    <t xml:space="preserve">Saldo vlastních příjmů a vlastních výdajů Olomouckého kraje (po konsolidaci) celkem </t>
  </si>
  <si>
    <t>Příjmy - odběr podzemní vody</t>
  </si>
  <si>
    <t>příjmy vlastní</t>
  </si>
  <si>
    <t>výdaje vlastní</t>
  </si>
  <si>
    <t xml:space="preserve">b)Příjmy a výdaje Olomouckého kraje celkem </t>
  </si>
  <si>
    <t>Příjmy Olomouckého kraje po konsolidaci celkem</t>
  </si>
  <si>
    <t>Výdaje Olomouckého kraje po konsolidaci celkem</t>
  </si>
  <si>
    <t>Saldo příjmů a výdajů Olomouckého kraje  po konsolidaci celkem</t>
  </si>
  <si>
    <t>příjmy Ol.kraje celkem</t>
  </si>
  <si>
    <t>výdaje Ol.kraje celkem</t>
  </si>
  <si>
    <t>Přehled celkových příjmů Olomouckého kraje, které zahrnují  příjmy běžné (daňové, nedaňové, kapitálové) přijaté účelové dotace ze státního rozpočtu, zapojení úvěrů (úvěr z EIB, úvěr z KB), zapojení přebytku hospodaření.</t>
  </si>
  <si>
    <t>dotace</t>
  </si>
  <si>
    <t>provoz +inv.-voda</t>
  </si>
  <si>
    <t>provoz +inv.</t>
  </si>
  <si>
    <t>provoz+inv.</t>
  </si>
  <si>
    <t>provoz+inv-voda</t>
  </si>
  <si>
    <t xml:space="preserve"> - konsolidace</t>
  </si>
  <si>
    <t>(daňové,nedaňové,kapitálové,souhrnný fin.vztah, přijaté úvěry)</t>
  </si>
  <si>
    <r>
      <t>Výdaje - vlastní  (</t>
    </r>
    <r>
      <rPr>
        <sz val="9"/>
        <rFont val="Arial"/>
        <family val="2"/>
        <charset val="238"/>
      </rPr>
      <t>hrazené z vl.příjmů</t>
    </r>
    <r>
      <rPr>
        <sz val="11"/>
        <rFont val="Arial"/>
        <family val="2"/>
        <charset val="238"/>
      </rPr>
      <t>)</t>
    </r>
  </si>
  <si>
    <r>
      <t xml:space="preserve">Financování   </t>
    </r>
    <r>
      <rPr>
        <sz val="13"/>
        <rFont val="Arial"/>
        <family val="2"/>
        <charset val="238"/>
      </rPr>
      <t xml:space="preserve"> (s</t>
    </r>
    <r>
      <rPr>
        <sz val="9"/>
        <rFont val="Arial"/>
        <family val="2"/>
        <charset val="238"/>
      </rPr>
      <t>plátky úvěrů )</t>
    </r>
  </si>
  <si>
    <t>(hrazené z vlastních příjmů, z úvěrů, splátky úvěrů, úroky)</t>
  </si>
  <si>
    <t xml:space="preserve">Fond - odběr podzemní vody   </t>
  </si>
  <si>
    <r>
      <t xml:space="preserve">Financování  (dotace a </t>
    </r>
    <r>
      <rPr>
        <sz val="9"/>
        <rFont val="Arial CE"/>
        <charset val="238"/>
      </rPr>
      <t>úvěr u KB, EIB, SFDI</t>
    </r>
    <r>
      <rPr>
        <sz val="11"/>
        <rFont val="Arial CE"/>
        <charset val="238"/>
      </rPr>
      <t>)</t>
    </r>
  </si>
  <si>
    <t>30-68</t>
  </si>
  <si>
    <t>SFDI</t>
  </si>
  <si>
    <r>
      <t>Financování (</t>
    </r>
    <r>
      <rPr>
        <sz val="9"/>
        <rFont val="Arial"/>
        <family val="2"/>
        <charset val="238"/>
      </rPr>
      <t>z dotace a úvěru u KB,EIB, SFDI</t>
    </r>
    <r>
      <rPr>
        <sz val="11"/>
        <rFont val="Arial"/>
        <family val="2"/>
        <charset val="238"/>
      </rPr>
      <t>)</t>
    </r>
  </si>
  <si>
    <t>1. Plnění rozpočtu příjmů Olomouckého kraje k 31. 10. 2011</t>
  </si>
  <si>
    <t>2. Plnění rozpočtu výdajů Olomouckého kraje k 31. 10. 2011</t>
  </si>
  <si>
    <t>Rekapitulace příjmů a výdajů k 31. 10. 2011:</t>
  </si>
  <si>
    <t>včetně SFDI</t>
  </si>
  <si>
    <t>Odbor investic a evropských programů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</si>
</sst>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0,000"/>
    <numFmt numFmtId="166" formatCode="0#,##0"/>
  </numFmts>
  <fonts count="64" x14ac:knownFonts="1">
    <font>
      <sz val="10"/>
      <name val="Arial CE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b/>
      <i/>
      <sz val="10"/>
      <name val="Arial CE"/>
      <charset val="238"/>
    </font>
    <font>
      <sz val="10"/>
      <name val="Arial CE"/>
      <charset val="238"/>
    </font>
    <font>
      <sz val="8"/>
      <name val="Arial CE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b/>
      <sz val="12"/>
      <name val="Arial CE"/>
      <charset val="238"/>
    </font>
    <font>
      <sz val="11"/>
      <name val="Arial CE"/>
      <charset val="238"/>
    </font>
    <font>
      <sz val="11"/>
      <name val="Arial"/>
      <family val="2"/>
      <charset val="238"/>
    </font>
    <font>
      <sz val="12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charset val="238"/>
    </font>
    <font>
      <sz val="10"/>
      <color indexed="9"/>
      <name val="Arial CE"/>
      <charset val="238"/>
    </font>
    <font>
      <sz val="11"/>
      <color indexed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8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 CE"/>
      <charset val="238"/>
    </font>
    <font>
      <sz val="10"/>
      <color indexed="49"/>
      <name val="Arial"/>
      <family val="2"/>
      <charset val="238"/>
    </font>
    <font>
      <sz val="10"/>
      <color indexed="14"/>
      <name val="Arial"/>
      <family val="2"/>
      <charset val="238"/>
    </font>
    <font>
      <sz val="11"/>
      <color indexed="9"/>
      <name val="Arial"/>
      <family val="2"/>
      <charset val="238"/>
    </font>
    <font>
      <b/>
      <sz val="10"/>
      <color indexed="49"/>
      <name val="Arial"/>
      <family val="2"/>
      <charset val="238"/>
    </font>
    <font>
      <b/>
      <sz val="10"/>
      <color indexed="14"/>
      <name val="Arial"/>
      <family val="2"/>
      <charset val="238"/>
    </font>
    <font>
      <b/>
      <sz val="10"/>
      <color indexed="41"/>
      <name val="Arial"/>
      <family val="2"/>
      <charset val="238"/>
    </font>
    <font>
      <b/>
      <sz val="13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indexed="10"/>
      <name val="Arial"/>
      <family val="2"/>
      <charset val="238"/>
    </font>
    <font>
      <sz val="11"/>
      <color indexed="50"/>
      <name val="Arial"/>
      <family val="2"/>
      <charset val="238"/>
    </font>
    <font>
      <b/>
      <sz val="14"/>
      <name val="Arial CE"/>
      <charset val="238"/>
    </font>
    <font>
      <sz val="14"/>
      <name val="Arial CE"/>
      <charset val="238"/>
    </font>
    <font>
      <sz val="9"/>
      <name val="Arial CE"/>
      <charset val="238"/>
    </font>
    <font>
      <sz val="8"/>
      <color indexed="81"/>
      <name val="Tahoma"/>
      <family val="2"/>
      <charset val="238"/>
    </font>
    <font>
      <sz val="13"/>
      <name val="Arial"/>
      <family val="2"/>
      <charset val="238"/>
    </font>
    <font>
      <sz val="11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1"/>
      <color indexed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6"/>
      <name val="Arial CE"/>
      <charset val="238"/>
    </font>
    <font>
      <sz val="10"/>
      <name val="Arial CE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Arial Black"/>
      <family val="2"/>
      <charset val="238"/>
    </font>
    <font>
      <b/>
      <sz val="10"/>
      <name val="Arial Black"/>
      <family val="2"/>
      <charset val="238"/>
    </font>
    <font>
      <b/>
      <sz val="11"/>
      <name val="Arial Black"/>
      <family val="2"/>
      <charset val="238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b/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sz val="11"/>
      <color rgb="FFFF0000"/>
      <name val="Arial CE"/>
      <charset val="238"/>
    </font>
    <font>
      <b/>
      <sz val="10"/>
      <color theme="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2">
    <xf numFmtId="3" fontId="0" fillId="0" borderId="0"/>
    <xf numFmtId="0" fontId="16" fillId="0" borderId="0"/>
  </cellStyleXfs>
  <cellXfs count="296">
    <xf numFmtId="3" fontId="0" fillId="0" borderId="0" xfId="0"/>
    <xf numFmtId="3" fontId="6" fillId="0" borderId="0" xfId="0" applyFont="1" applyFill="1"/>
    <xf numFmtId="3" fontId="0" fillId="0" borderId="0" xfId="0" applyFill="1"/>
    <xf numFmtId="3" fontId="0" fillId="0" borderId="0" xfId="0" applyFill="1" applyAlignment="1">
      <alignment horizontal="right"/>
    </xf>
    <xf numFmtId="3" fontId="5" fillId="0" borderId="1" xfId="0" applyFont="1" applyFill="1" applyBorder="1" applyAlignment="1">
      <alignment horizontal="center" vertical="center"/>
    </xf>
    <xf numFmtId="3" fontId="5" fillId="0" borderId="2" xfId="0" applyFont="1" applyFill="1" applyBorder="1" applyAlignment="1">
      <alignment horizontal="center" vertical="center"/>
    </xf>
    <xf numFmtId="3" fontId="5" fillId="0" borderId="0" xfId="0" applyFont="1" applyFill="1" applyAlignment="1">
      <alignment horizontal="center"/>
    </xf>
    <xf numFmtId="3" fontId="5" fillId="0" borderId="3" xfId="0" applyFont="1" applyFill="1" applyBorder="1" applyAlignment="1">
      <alignment horizontal="center"/>
    </xf>
    <xf numFmtId="3" fontId="5" fillId="0" borderId="4" xfId="0" applyFont="1" applyFill="1" applyBorder="1" applyAlignment="1">
      <alignment horizontal="center" vertical="center"/>
    </xf>
    <xf numFmtId="3" fontId="10" fillId="0" borderId="5" xfId="0" applyFont="1" applyFill="1" applyBorder="1"/>
    <xf numFmtId="3" fontId="9" fillId="0" borderId="6" xfId="0" applyNumberFormat="1" applyFont="1" applyFill="1" applyBorder="1"/>
    <xf numFmtId="3" fontId="11" fillId="0" borderId="0" xfId="0" applyFont="1" applyFill="1"/>
    <xf numFmtId="1" fontId="12" fillId="0" borderId="7" xfId="0" applyNumberFormat="1" applyFont="1" applyFill="1" applyBorder="1" applyAlignment="1">
      <alignment horizontal="left"/>
    </xf>
    <xf numFmtId="3" fontId="13" fillId="0" borderId="5" xfId="0" applyFont="1" applyFill="1" applyBorder="1"/>
    <xf numFmtId="3" fontId="13" fillId="0" borderId="0" xfId="0" applyNumberFormat="1" applyFont="1" applyFill="1" applyBorder="1"/>
    <xf numFmtId="3" fontId="1" fillId="0" borderId="0" xfId="0" applyFont="1" applyFill="1"/>
    <xf numFmtId="3" fontId="9" fillId="0" borderId="8" xfId="0" applyFont="1" applyFill="1" applyBorder="1"/>
    <xf numFmtId="3" fontId="13" fillId="0" borderId="9" xfId="0" applyNumberFormat="1" applyFont="1" applyFill="1" applyBorder="1"/>
    <xf numFmtId="1" fontId="8" fillId="0" borderId="10" xfId="0" applyNumberFormat="1" applyFont="1" applyFill="1" applyBorder="1" applyAlignment="1">
      <alignment horizontal="left" wrapText="1"/>
    </xf>
    <xf numFmtId="3" fontId="8" fillId="0" borderId="11" xfId="0" applyNumberFormat="1" applyFont="1" applyFill="1" applyBorder="1"/>
    <xf numFmtId="3" fontId="14" fillId="0" borderId="0" xfId="0" applyFont="1" applyFill="1"/>
    <xf numFmtId="3" fontId="14" fillId="0" borderId="0" xfId="0" applyFont="1" applyFill="1" applyAlignment="1">
      <alignment horizontal="right"/>
    </xf>
    <xf numFmtId="3" fontId="4" fillId="0" borderId="3" xfId="0" applyFont="1" applyFill="1" applyBorder="1"/>
    <xf numFmtId="3" fontId="5" fillId="0" borderId="0" xfId="0" applyFont="1" applyFill="1"/>
    <xf numFmtId="3" fontId="9" fillId="0" borderId="0" xfId="0" applyNumberFormat="1" applyFont="1" applyFill="1" applyBorder="1"/>
    <xf numFmtId="3" fontId="10" fillId="0" borderId="8" xfId="0" applyFont="1" applyFill="1" applyBorder="1"/>
    <xf numFmtId="3" fontId="9" fillId="0" borderId="12" xfId="0" applyNumberFormat="1" applyFont="1" applyFill="1" applyBorder="1"/>
    <xf numFmtId="3" fontId="15" fillId="0" borderId="0" xfId="0" applyNumberFormat="1" applyFont="1" applyFill="1" applyBorder="1"/>
    <xf numFmtId="3" fontId="13" fillId="0" borderId="8" xfId="0" applyFont="1" applyFill="1" applyBorder="1"/>
    <xf numFmtId="3" fontId="8" fillId="0" borderId="9" xfId="0" applyNumberFormat="1" applyFont="1" applyFill="1" applyBorder="1"/>
    <xf numFmtId="3" fontId="0" fillId="0" borderId="0" xfId="0" applyFill="1" applyBorder="1"/>
    <xf numFmtId="0" fontId="16" fillId="0" borderId="0" xfId="1" applyFill="1" applyAlignment="1">
      <alignment horizontal="left"/>
    </xf>
    <xf numFmtId="4" fontId="19" fillId="0" borderId="0" xfId="1" applyNumberFormat="1" applyFont="1" applyFill="1"/>
    <xf numFmtId="4" fontId="16" fillId="0" borderId="0" xfId="1" applyNumberFormat="1" applyFill="1"/>
    <xf numFmtId="0" fontId="16" fillId="0" borderId="0" xfId="1" applyFill="1"/>
    <xf numFmtId="0" fontId="16" fillId="0" borderId="0" xfId="1" applyFill="1" applyAlignment="1">
      <alignment horizontal="center"/>
    </xf>
    <xf numFmtId="0" fontId="20" fillId="0" borderId="0" xfId="1" applyFont="1" applyFill="1"/>
    <xf numFmtId="3" fontId="10" fillId="0" borderId="0" xfId="1" applyNumberFormat="1" applyFont="1" applyFill="1"/>
    <xf numFmtId="4" fontId="10" fillId="0" borderId="0" xfId="1" applyNumberFormat="1" applyFont="1" applyFill="1"/>
    <xf numFmtId="0" fontId="10" fillId="0" borderId="0" xfId="1" applyFont="1" applyFill="1"/>
    <xf numFmtId="3" fontId="16" fillId="0" borderId="0" xfId="1" applyNumberFormat="1" applyFont="1" applyFill="1"/>
    <xf numFmtId="0" fontId="16" fillId="0" borderId="3" xfId="1" applyFont="1" applyFill="1" applyBorder="1" applyAlignment="1">
      <alignment horizontal="center" vertical="center"/>
    </xf>
    <xf numFmtId="166" fontId="16" fillId="0" borderId="1" xfId="1" applyNumberFormat="1" applyFont="1" applyFill="1" applyBorder="1" applyAlignment="1">
      <alignment horizontal="center" vertical="center"/>
    </xf>
    <xf numFmtId="3" fontId="16" fillId="0" borderId="1" xfId="1" applyNumberFormat="1" applyFont="1" applyFill="1" applyBorder="1" applyAlignment="1">
      <alignment horizontal="center" vertical="center" wrapText="1"/>
    </xf>
    <xf numFmtId="3" fontId="16" fillId="0" borderId="2" xfId="1" applyNumberFormat="1" applyFont="1" applyFill="1" applyBorder="1" applyAlignment="1">
      <alignment horizontal="center" vertical="center"/>
    </xf>
    <xf numFmtId="3" fontId="16" fillId="0" borderId="0" xfId="1" applyNumberFormat="1" applyFont="1" applyFill="1" applyBorder="1" applyAlignment="1">
      <alignment horizontal="center" vertical="center"/>
    </xf>
    <xf numFmtId="0" fontId="16" fillId="0" borderId="0" xfId="1" applyFont="1" applyFill="1" applyAlignment="1">
      <alignment vertical="center"/>
    </xf>
    <xf numFmtId="4" fontId="16" fillId="0" borderId="0" xfId="1" applyNumberFormat="1" applyFont="1" applyFill="1" applyAlignment="1">
      <alignment vertical="center"/>
    </xf>
    <xf numFmtId="0" fontId="20" fillId="0" borderId="13" xfId="1" applyFont="1" applyFill="1" applyBorder="1"/>
    <xf numFmtId="164" fontId="20" fillId="0" borderId="0" xfId="1" applyNumberFormat="1" applyFont="1" applyFill="1" applyBorder="1"/>
    <xf numFmtId="4" fontId="20" fillId="0" borderId="0" xfId="1" applyNumberFormat="1" applyFont="1" applyFill="1"/>
    <xf numFmtId="0" fontId="16" fillId="0" borderId="5" xfId="1" applyFont="1" applyFill="1" applyBorder="1"/>
    <xf numFmtId="166" fontId="19" fillId="0" borderId="6" xfId="1" applyNumberFormat="1" applyFont="1" applyFill="1" applyBorder="1" applyAlignment="1">
      <alignment horizontal="center"/>
    </xf>
    <xf numFmtId="3" fontId="7" fillId="0" borderId="6" xfId="1" applyNumberFormat="1" applyFont="1" applyFill="1" applyBorder="1"/>
    <xf numFmtId="164" fontId="7" fillId="0" borderId="0" xfId="1" applyNumberFormat="1" applyFont="1" applyFill="1" applyBorder="1"/>
    <xf numFmtId="0" fontId="16" fillId="0" borderId="0" xfId="1" applyFont="1" applyFill="1"/>
    <xf numFmtId="4" fontId="16" fillId="0" borderId="0" xfId="1" applyNumberFormat="1" applyFont="1" applyFill="1"/>
    <xf numFmtId="166" fontId="19" fillId="0" borderId="14" xfId="1" applyNumberFormat="1" applyFont="1" applyFill="1" applyBorder="1" applyAlignment="1">
      <alignment horizontal="center"/>
    </xf>
    <xf numFmtId="0" fontId="4" fillId="0" borderId="7" xfId="1" applyFont="1" applyFill="1" applyBorder="1"/>
    <xf numFmtId="0" fontId="19" fillId="0" borderId="8" xfId="1" applyFont="1" applyFill="1" applyBorder="1"/>
    <xf numFmtId="166" fontId="19" fillId="0" borderId="9" xfId="1" applyNumberFormat="1" applyFont="1" applyFill="1" applyBorder="1" applyAlignment="1">
      <alignment horizontal="center"/>
    </xf>
    <xf numFmtId="3" fontId="7" fillId="0" borderId="9" xfId="1" applyNumberFormat="1" applyFont="1" applyFill="1" applyBorder="1"/>
    <xf numFmtId="0" fontId="20" fillId="0" borderId="15" xfId="1" applyFont="1" applyFill="1" applyBorder="1"/>
    <xf numFmtId="3" fontId="20" fillId="0" borderId="16" xfId="1" applyNumberFormat="1" applyFont="1" applyFill="1" applyBorder="1"/>
    <xf numFmtId="0" fontId="21" fillId="0" borderId="0" xfId="1" applyFont="1" applyFill="1"/>
    <xf numFmtId="4" fontId="21" fillId="0" borderId="0" xfId="1" applyNumberFormat="1" applyFont="1" applyFill="1"/>
    <xf numFmtId="0" fontId="4" fillId="0" borderId="17" xfId="1" applyFont="1" applyFill="1" applyBorder="1"/>
    <xf numFmtId="166" fontId="21" fillId="0" borderId="6" xfId="1" applyNumberFormat="1" applyFont="1" applyFill="1" applyBorder="1" applyAlignment="1">
      <alignment horizontal="center"/>
    </xf>
    <xf numFmtId="0" fontId="4" fillId="0" borderId="8" xfId="1" applyFont="1" applyFill="1" applyBorder="1"/>
    <xf numFmtId="0" fontId="20" fillId="0" borderId="7" xfId="1" applyFont="1" applyFill="1" applyBorder="1"/>
    <xf numFmtId="0" fontId="16" fillId="0" borderId="7" xfId="1" applyFont="1" applyFill="1" applyBorder="1"/>
    <xf numFmtId="166" fontId="21" fillId="0" borderId="9" xfId="1" applyNumberFormat="1" applyFont="1" applyFill="1" applyBorder="1" applyAlignment="1">
      <alignment horizontal="center"/>
    </xf>
    <xf numFmtId="0" fontId="20" fillId="0" borderId="15" xfId="1" applyFont="1" applyFill="1" applyBorder="1" applyAlignment="1">
      <alignment wrapText="1"/>
    </xf>
    <xf numFmtId="0" fontId="4" fillId="0" borderId="18" xfId="1" applyFont="1" applyFill="1" applyBorder="1"/>
    <xf numFmtId="166" fontId="19" fillId="0" borderId="19" xfId="1" applyNumberFormat="1" applyFont="1" applyFill="1" applyBorder="1" applyAlignment="1">
      <alignment horizontal="center"/>
    </xf>
    <xf numFmtId="3" fontId="7" fillId="0" borderId="19" xfId="1" applyNumberFormat="1" applyFont="1" applyFill="1" applyBorder="1"/>
    <xf numFmtId="0" fontId="4" fillId="0" borderId="0" xfId="1" applyFont="1" applyFill="1" applyBorder="1"/>
    <xf numFmtId="166" fontId="16" fillId="0" borderId="0" xfId="1" applyNumberFormat="1" applyFont="1" applyFill="1" applyBorder="1" applyAlignment="1">
      <alignment horizontal="center"/>
    </xf>
    <xf numFmtId="3" fontId="19" fillId="0" borderId="0" xfId="1" applyNumberFormat="1" applyFont="1" applyFill="1" applyBorder="1"/>
    <xf numFmtId="164" fontId="16" fillId="0" borderId="0" xfId="1" applyNumberFormat="1" applyFont="1" applyFill="1" applyBorder="1"/>
    <xf numFmtId="3" fontId="21" fillId="0" borderId="0" xfId="1" applyNumberFormat="1" applyFont="1" applyFill="1" applyBorder="1"/>
    <xf numFmtId="4" fontId="21" fillId="0" borderId="0" xfId="1" applyNumberFormat="1" applyFont="1" applyFill="1" applyBorder="1"/>
    <xf numFmtId="3" fontId="22" fillId="0" borderId="0" xfId="1" applyNumberFormat="1" applyFont="1" applyFill="1" applyBorder="1"/>
    <xf numFmtId="4" fontId="22" fillId="0" borderId="0" xfId="1" applyNumberFormat="1" applyFont="1" applyFill="1" applyBorder="1"/>
    <xf numFmtId="3" fontId="23" fillId="0" borderId="0" xfId="1" applyNumberFormat="1" applyFont="1" applyFill="1" applyBorder="1"/>
    <xf numFmtId="0" fontId="24" fillId="0" borderId="0" xfId="1" applyFont="1" applyFill="1"/>
    <xf numFmtId="4" fontId="24" fillId="0" borderId="0" xfId="1" applyNumberFormat="1" applyFont="1" applyFill="1"/>
    <xf numFmtId="0" fontId="25" fillId="0" borderId="5" xfId="1" applyFont="1" applyFill="1" applyBorder="1" applyAlignment="1">
      <alignment wrapText="1"/>
    </xf>
    <xf numFmtId="3" fontId="21" fillId="0" borderId="6" xfId="1" applyNumberFormat="1" applyFont="1" applyFill="1" applyBorder="1" applyAlignment="1">
      <alignment horizontal="center"/>
    </xf>
    <xf numFmtId="3" fontId="25" fillId="0" borderId="6" xfId="1" applyNumberFormat="1" applyFont="1" applyFill="1" applyBorder="1"/>
    <xf numFmtId="0" fontId="19" fillId="0" borderId="5" xfId="1" applyFont="1" applyFill="1" applyBorder="1"/>
    <xf numFmtId="3" fontId="19" fillId="0" borderId="6" xfId="1" applyNumberFormat="1" applyFont="1" applyFill="1" applyBorder="1" applyAlignment="1">
      <alignment horizontal="center"/>
    </xf>
    <xf numFmtId="3" fontId="19" fillId="0" borderId="14" xfId="1" applyNumberFormat="1" applyFont="1" applyFill="1" applyBorder="1" applyAlignment="1">
      <alignment horizontal="center"/>
    </xf>
    <xf numFmtId="0" fontId="4" fillId="0" borderId="5" xfId="1" applyFont="1" applyFill="1" applyBorder="1"/>
    <xf numFmtId="0" fontId="26" fillId="0" borderId="5" xfId="1" applyFont="1" applyFill="1" applyBorder="1"/>
    <xf numFmtId="166" fontId="16" fillId="0" borderId="6" xfId="1" applyNumberFormat="1" applyFont="1" applyFill="1" applyBorder="1" applyAlignment="1">
      <alignment horizontal="center"/>
    </xf>
    <xf numFmtId="164" fontId="25" fillId="0" borderId="0" xfId="1" applyNumberFormat="1" applyFont="1" applyFill="1" applyBorder="1"/>
    <xf numFmtId="0" fontId="4" fillId="0" borderId="20" xfId="1" applyFont="1" applyFill="1" applyBorder="1"/>
    <xf numFmtId="166" fontId="16" fillId="0" borderId="19" xfId="1" applyNumberFormat="1" applyFont="1" applyFill="1" applyBorder="1" applyAlignment="1">
      <alignment horizontal="center"/>
    </xf>
    <xf numFmtId="3" fontId="16" fillId="0" borderId="0" xfId="1" applyNumberFormat="1" applyFont="1" applyFill="1" applyBorder="1"/>
    <xf numFmtId="3" fontId="29" fillId="0" borderId="0" xfId="1" applyNumberFormat="1" applyFont="1" applyFill="1" applyBorder="1"/>
    <xf numFmtId="0" fontId="20" fillId="0" borderId="5" xfId="1" applyFont="1" applyFill="1" applyBorder="1"/>
    <xf numFmtId="0" fontId="20" fillId="0" borderId="21" xfId="1" applyFont="1" applyFill="1" applyBorder="1"/>
    <xf numFmtId="3" fontId="21" fillId="0" borderId="0" xfId="1" applyNumberFormat="1" applyFont="1" applyFill="1"/>
    <xf numFmtId="4" fontId="19" fillId="2" borderId="0" xfId="1" applyNumberFormat="1" applyFont="1" applyFill="1"/>
    <xf numFmtId="3" fontId="21" fillId="0" borderId="9" xfId="1" applyNumberFormat="1" applyFont="1" applyFill="1" applyBorder="1" applyAlignment="1">
      <alignment horizontal="center"/>
    </xf>
    <xf numFmtId="0" fontId="19" fillId="0" borderId="0" xfId="1" applyFont="1" applyFill="1" applyBorder="1"/>
    <xf numFmtId="0" fontId="16" fillId="0" borderId="0" xfId="1" applyFont="1" applyFill="1" applyBorder="1"/>
    <xf numFmtId="4" fontId="16" fillId="0" borderId="0" xfId="1" applyNumberFormat="1" applyFont="1" applyFill="1" applyBorder="1"/>
    <xf numFmtId="0" fontId="20" fillId="0" borderId="5" xfId="1" applyFont="1" applyFill="1" applyBorder="1" applyAlignment="1">
      <alignment wrapText="1"/>
    </xf>
    <xf numFmtId="4" fontId="7" fillId="0" borderId="0" xfId="1" applyNumberFormat="1" applyFont="1" applyFill="1" applyBorder="1"/>
    <xf numFmtId="3" fontId="16" fillId="0" borderId="0" xfId="1" applyNumberFormat="1" applyFill="1"/>
    <xf numFmtId="3" fontId="36" fillId="0" borderId="0" xfId="1" applyNumberFormat="1" applyFont="1" applyFill="1"/>
    <xf numFmtId="3" fontId="20" fillId="0" borderId="0" xfId="1" applyNumberFormat="1" applyFont="1" applyFill="1"/>
    <xf numFmtId="3" fontId="37" fillId="0" borderId="0" xfId="1" applyNumberFormat="1" applyFont="1" applyFill="1"/>
    <xf numFmtId="3" fontId="38" fillId="0" borderId="0" xfId="1" applyNumberFormat="1" applyFont="1" applyFill="1"/>
    <xf numFmtId="4" fontId="38" fillId="0" borderId="0" xfId="1" applyNumberFormat="1" applyFont="1" applyFill="1"/>
    <xf numFmtId="3" fontId="39" fillId="0" borderId="0" xfId="1" applyNumberFormat="1" applyFont="1" applyFill="1"/>
    <xf numFmtId="4" fontId="39" fillId="0" borderId="0" xfId="1" applyNumberFormat="1" applyFont="1" applyFill="1"/>
    <xf numFmtId="1" fontId="9" fillId="0" borderId="0" xfId="1" applyNumberFormat="1" applyFont="1" applyFill="1" applyBorder="1" applyAlignment="1">
      <alignment horizontal="left"/>
    </xf>
    <xf numFmtId="0" fontId="40" fillId="0" borderId="0" xfId="1" applyFont="1" applyFill="1" applyBorder="1"/>
    <xf numFmtId="3" fontId="13" fillId="0" borderId="0" xfId="1" applyNumberFormat="1" applyFont="1" applyFill="1" applyBorder="1"/>
    <xf numFmtId="0" fontId="13" fillId="0" borderId="0" xfId="1" applyFont="1" applyFill="1" applyBorder="1" applyAlignment="1">
      <alignment horizontal="left"/>
    </xf>
    <xf numFmtId="4" fontId="13" fillId="0" borderId="0" xfId="1" applyNumberFormat="1" applyFont="1" applyFill="1" applyBorder="1"/>
    <xf numFmtId="0" fontId="41" fillId="0" borderId="0" xfId="1" applyFont="1" applyFill="1" applyBorder="1" applyAlignment="1">
      <alignment horizontal="right"/>
    </xf>
    <xf numFmtId="1" fontId="4" fillId="0" borderId="0" xfId="1" applyNumberFormat="1" applyFont="1" applyFill="1" applyBorder="1" applyAlignment="1">
      <alignment horizontal="justify"/>
    </xf>
    <xf numFmtId="4" fontId="4" fillId="0" borderId="0" xfId="1" applyNumberFormat="1" applyFont="1" applyFill="1" applyBorder="1" applyAlignment="1">
      <alignment horizontal="justify"/>
    </xf>
    <xf numFmtId="1" fontId="9" fillId="0" borderId="0" xfId="0" applyNumberFormat="1" applyFont="1" applyAlignment="1">
      <alignment horizontal="left"/>
    </xf>
    <xf numFmtId="3" fontId="13" fillId="0" borderId="12" xfId="0" applyFont="1" applyFill="1" applyBorder="1"/>
    <xf numFmtId="3" fontId="13" fillId="0" borderId="22" xfId="0" applyFont="1" applyFill="1" applyBorder="1"/>
    <xf numFmtId="3" fontId="8" fillId="0" borderId="22" xfId="0" applyFont="1" applyFill="1" applyBorder="1"/>
    <xf numFmtId="4" fontId="16" fillId="0" borderId="0" xfId="1" applyNumberFormat="1" applyFont="1" applyFill="1" applyBorder="1" applyAlignment="1">
      <alignment horizontal="center" vertical="center" wrapText="1"/>
    </xf>
    <xf numFmtId="4" fontId="20" fillId="0" borderId="0" xfId="1" applyNumberFormat="1" applyFont="1" applyFill="1" applyBorder="1"/>
    <xf numFmtId="4" fontId="10" fillId="0" borderId="0" xfId="1" applyNumberFormat="1" applyFont="1" applyFill="1" applyBorder="1"/>
    <xf numFmtId="4" fontId="24" fillId="0" borderId="0" xfId="1" applyNumberFormat="1" applyFont="1" applyFill="1" applyBorder="1"/>
    <xf numFmtId="4" fontId="25" fillId="0" borderId="0" xfId="1" applyNumberFormat="1" applyFont="1" applyFill="1" applyBorder="1"/>
    <xf numFmtId="4" fontId="19" fillId="2" borderId="0" xfId="1" applyNumberFormat="1" applyFont="1" applyFill="1" applyBorder="1"/>
    <xf numFmtId="4" fontId="21" fillId="2" borderId="0" xfId="1" applyNumberFormat="1" applyFont="1" applyFill="1" applyBorder="1"/>
    <xf numFmtId="4" fontId="35" fillId="0" borderId="0" xfId="1" applyNumberFormat="1" applyFont="1" applyFill="1" applyBorder="1"/>
    <xf numFmtId="4" fontId="34" fillId="0" borderId="0" xfId="1" applyNumberFormat="1" applyFont="1" applyFill="1" applyBorder="1" applyAlignment="1">
      <alignment shrinkToFit="1"/>
    </xf>
    <xf numFmtId="4" fontId="19" fillId="2" borderId="0" xfId="1" applyNumberFormat="1" applyFont="1" applyFill="1" applyBorder="1" applyAlignment="1">
      <alignment vertical="center"/>
    </xf>
    <xf numFmtId="3" fontId="19" fillId="2" borderId="0" xfId="1" applyNumberFormat="1" applyFont="1" applyFill="1" applyBorder="1"/>
    <xf numFmtId="4" fontId="24" fillId="2" borderId="0" xfId="1" applyNumberFormat="1" applyFont="1" applyFill="1" applyBorder="1"/>
    <xf numFmtId="3" fontId="16" fillId="2" borderId="0" xfId="1" applyNumberFormat="1" applyFont="1" applyFill="1" applyBorder="1"/>
    <xf numFmtId="4" fontId="20" fillId="2" borderId="0" xfId="1" applyNumberFormat="1" applyFont="1" applyFill="1" applyBorder="1"/>
    <xf numFmtId="4" fontId="34" fillId="2" borderId="0" xfId="1" applyNumberFormat="1" applyFont="1" applyFill="1" applyBorder="1" applyAlignment="1">
      <alignment shrinkToFit="1"/>
    </xf>
    <xf numFmtId="0" fontId="24" fillId="0" borderId="0" xfId="1" applyFont="1" applyFill="1" applyBorder="1"/>
    <xf numFmtId="0" fontId="21" fillId="0" borderId="0" xfId="1" applyFont="1" applyFill="1" applyBorder="1"/>
    <xf numFmtId="4" fontId="27" fillId="0" borderId="0" xfId="1" applyNumberFormat="1" applyFont="1" applyFill="1" applyBorder="1"/>
    <xf numFmtId="4" fontId="28" fillId="0" borderId="0" xfId="1" applyNumberFormat="1" applyFont="1" applyFill="1" applyBorder="1"/>
    <xf numFmtId="0" fontId="16" fillId="0" borderId="0" xfId="1" applyFill="1" applyBorder="1"/>
    <xf numFmtId="4" fontId="16" fillId="0" borderId="0" xfId="1" applyNumberFormat="1" applyFill="1" applyBorder="1"/>
    <xf numFmtId="0" fontId="16" fillId="0" borderId="0" xfId="1" applyFont="1" applyFill="1" applyBorder="1" applyAlignment="1">
      <alignment vertical="center"/>
    </xf>
    <xf numFmtId="4" fontId="16" fillId="0" borderId="0" xfId="1" applyNumberFormat="1" applyFont="1" applyFill="1" applyBorder="1" applyAlignment="1">
      <alignment vertical="center"/>
    </xf>
    <xf numFmtId="4" fontId="30" fillId="0" borderId="0" xfId="1" applyNumberFormat="1" applyFont="1" applyFill="1" applyBorder="1"/>
    <xf numFmtId="4" fontId="31" fillId="0" borderId="0" xfId="1" applyNumberFormat="1" applyFont="1" applyFill="1" applyBorder="1"/>
    <xf numFmtId="0" fontId="32" fillId="0" borderId="0" xfId="1" applyFont="1" applyFill="1" applyBorder="1"/>
    <xf numFmtId="3" fontId="10" fillId="0" borderId="0" xfId="1" applyNumberFormat="1" applyFont="1" applyFill="1" applyBorder="1"/>
    <xf numFmtId="3" fontId="16" fillId="0" borderId="0" xfId="1" applyNumberFormat="1" applyFill="1" applyBorder="1"/>
    <xf numFmtId="0" fontId="20" fillId="0" borderId="12" xfId="1" applyFont="1" applyFill="1" applyBorder="1"/>
    <xf numFmtId="0" fontId="20" fillId="0" borderId="22" xfId="1" applyFont="1" applyFill="1" applyBorder="1"/>
    <xf numFmtId="3" fontId="13" fillId="0" borderId="22" xfId="0" applyFont="1" applyBorder="1" applyAlignment="1">
      <alignment horizontal="right"/>
    </xf>
    <xf numFmtId="3" fontId="9" fillId="0" borderId="0" xfId="0" applyFont="1" applyAlignment="1">
      <alignment horizontal="right"/>
    </xf>
    <xf numFmtId="3" fontId="9" fillId="0" borderId="23" xfId="0" applyFont="1" applyBorder="1" applyAlignment="1">
      <alignment horizontal="right"/>
    </xf>
    <xf numFmtId="3" fontId="9" fillId="0" borderId="24" xfId="0" applyFont="1" applyBorder="1" applyAlignment="1">
      <alignment horizontal="right"/>
    </xf>
    <xf numFmtId="3" fontId="13" fillId="0" borderId="24" xfId="0" applyFont="1" applyBorder="1" applyAlignment="1">
      <alignment horizontal="right"/>
    </xf>
    <xf numFmtId="3" fontId="13" fillId="0" borderId="25" xfId="0" applyFont="1" applyBorder="1" applyAlignment="1">
      <alignment horizontal="right"/>
    </xf>
    <xf numFmtId="3" fontId="13" fillId="0" borderId="26" xfId="0" applyFont="1" applyBorder="1" applyAlignment="1">
      <alignment horizontal="right"/>
    </xf>
    <xf numFmtId="3" fontId="13" fillId="0" borderId="27" xfId="0" applyFont="1" applyBorder="1" applyAlignment="1">
      <alignment horizontal="right"/>
    </xf>
    <xf numFmtId="3" fontId="9" fillId="0" borderId="28" xfId="0" applyFont="1" applyBorder="1" applyAlignment="1">
      <alignment horizontal="right"/>
    </xf>
    <xf numFmtId="3" fontId="9" fillId="0" borderId="25" xfId="0" applyFont="1" applyBorder="1" applyAlignment="1">
      <alignment horizontal="right"/>
    </xf>
    <xf numFmtId="3" fontId="34" fillId="0" borderId="11" xfId="1" applyNumberFormat="1" applyFont="1" applyFill="1" applyBorder="1"/>
    <xf numFmtId="3" fontId="34" fillId="0" borderId="29" xfId="1" applyNumberFormat="1" applyFont="1" applyFill="1" applyBorder="1"/>
    <xf numFmtId="3" fontId="20" fillId="0" borderId="30" xfId="1" applyNumberFormat="1" applyFont="1" applyFill="1" applyBorder="1"/>
    <xf numFmtId="3" fontId="20" fillId="0" borderId="6" xfId="1" applyNumberFormat="1" applyFont="1" applyFill="1" applyBorder="1"/>
    <xf numFmtId="3" fontId="20" fillId="0" borderId="31" xfId="1" applyNumberFormat="1" applyFont="1" applyFill="1" applyBorder="1"/>
    <xf numFmtId="3" fontId="13" fillId="0" borderId="24" xfId="0" applyFont="1" applyBorder="1" applyAlignment="1">
      <alignment horizontal="right" vertical="top"/>
    </xf>
    <xf numFmtId="0" fontId="33" fillId="0" borderId="32" xfId="1" applyFont="1" applyFill="1" applyBorder="1" applyAlignment="1">
      <alignment vertical="top"/>
    </xf>
    <xf numFmtId="0" fontId="10" fillId="0" borderId="0" xfId="1" applyFont="1" applyFill="1" applyAlignment="1"/>
    <xf numFmtId="3" fontId="46" fillId="0" borderId="0" xfId="1" applyNumberFormat="1" applyFont="1" applyFill="1" applyBorder="1"/>
    <xf numFmtId="3" fontId="7" fillId="0" borderId="0" xfId="1" applyNumberFormat="1" applyFont="1" applyFill="1" applyBorder="1"/>
    <xf numFmtId="3" fontId="45" fillId="0" borderId="0" xfId="1" applyNumberFormat="1" applyFont="1" applyFill="1" applyBorder="1"/>
    <xf numFmtId="3" fontId="47" fillId="0" borderId="0" xfId="1" applyNumberFormat="1" applyFont="1" applyFill="1"/>
    <xf numFmtId="0" fontId="16" fillId="0" borderId="0" xfId="1" applyFont="1" applyFill="1" applyAlignment="1">
      <alignment horizontal="right"/>
    </xf>
    <xf numFmtId="3" fontId="48" fillId="0" borderId="0" xfId="1" applyNumberFormat="1" applyFont="1" applyFill="1"/>
    <xf numFmtId="164" fontId="49" fillId="0" borderId="0" xfId="1" applyNumberFormat="1" applyFont="1" applyFill="1" applyBorder="1"/>
    <xf numFmtId="3" fontId="9" fillId="0" borderId="0" xfId="0" applyFont="1" applyBorder="1" applyAlignment="1">
      <alignment horizontal="right"/>
    </xf>
    <xf numFmtId="1" fontId="50" fillId="0" borderId="0" xfId="0" applyNumberFormat="1" applyFont="1" applyFill="1" applyAlignment="1">
      <alignment horizontal="left"/>
    </xf>
    <xf numFmtId="3" fontId="4" fillId="0" borderId="0" xfId="0" applyFont="1" applyFill="1"/>
    <xf numFmtId="3" fontId="4" fillId="0" borderId="0" xfId="0" applyFont="1" applyFill="1" applyAlignment="1">
      <alignment horizontal="right"/>
    </xf>
    <xf numFmtId="3" fontId="4" fillId="0" borderId="0" xfId="0" applyFont="1"/>
    <xf numFmtId="1" fontId="8" fillId="0" borderId="0" xfId="0" applyNumberFormat="1" applyFont="1" applyFill="1" applyAlignment="1">
      <alignment horizontal="left"/>
    </xf>
    <xf numFmtId="1" fontId="13" fillId="0" borderId="0" xfId="0" applyNumberFormat="1" applyFont="1" applyFill="1" applyAlignment="1">
      <alignment horizontal="left"/>
    </xf>
    <xf numFmtId="1" fontId="51" fillId="0" borderId="0" xfId="0" applyNumberFormat="1" applyFont="1" applyFill="1" applyAlignment="1">
      <alignment horizontal="left"/>
    </xf>
    <xf numFmtId="3" fontId="11" fillId="0" borderId="0" xfId="0" applyFont="1"/>
    <xf numFmtId="3" fontId="13" fillId="3" borderId="10" xfId="0" applyFont="1" applyFill="1" applyBorder="1" applyAlignment="1"/>
    <xf numFmtId="3" fontId="3" fillId="3" borderId="22" xfId="0" applyFont="1" applyFill="1" applyBorder="1" applyAlignment="1"/>
    <xf numFmtId="3" fontId="3" fillId="3" borderId="22" xfId="0" applyFont="1" applyFill="1" applyBorder="1" applyAlignment="1">
      <alignment horizontal="right"/>
    </xf>
    <xf numFmtId="3" fontId="2" fillId="4" borderId="22" xfId="0" applyFont="1" applyFill="1" applyBorder="1" applyAlignment="1">
      <alignment horizontal="right"/>
    </xf>
    <xf numFmtId="3" fontId="8" fillId="4" borderId="22" xfId="0" applyFont="1" applyFill="1" applyBorder="1" applyAlignment="1">
      <alignment horizontal="right"/>
    </xf>
    <xf numFmtId="3" fontId="3" fillId="3" borderId="33" xfId="0" applyFont="1" applyFill="1" applyBorder="1" applyAlignment="1">
      <alignment horizontal="right"/>
    </xf>
    <xf numFmtId="3" fontId="8" fillId="0" borderId="0" xfId="0" applyFont="1" applyFill="1" applyBorder="1"/>
    <xf numFmtId="3" fontId="8" fillId="0" borderId="0" xfId="0" applyFont="1" applyBorder="1" applyAlignment="1"/>
    <xf numFmtId="1" fontId="12" fillId="0" borderId="0" xfId="0" applyNumberFormat="1" applyFont="1" applyAlignment="1">
      <alignment horizontal="left"/>
    </xf>
    <xf numFmtId="3" fontId="0" fillId="0" borderId="31" xfId="0" applyBorder="1"/>
    <xf numFmtId="1" fontId="13" fillId="0" borderId="0" xfId="0" applyNumberFormat="1" applyFont="1" applyAlignment="1">
      <alignment horizontal="left"/>
    </xf>
    <xf numFmtId="3" fontId="4" fillId="0" borderId="0" xfId="0" applyFont="1" applyAlignment="1">
      <alignment horizontal="right"/>
    </xf>
    <xf numFmtId="1" fontId="51" fillId="0" borderId="0" xfId="0" applyNumberFormat="1" applyFont="1" applyAlignment="1">
      <alignment horizontal="left"/>
    </xf>
    <xf numFmtId="1" fontId="52" fillId="5" borderId="34" xfId="0" applyNumberFormat="1" applyFont="1" applyFill="1" applyBorder="1" applyAlignment="1">
      <alignment horizontal="left"/>
    </xf>
    <xf numFmtId="3" fontId="53" fillId="5" borderId="35" xfId="0" applyFont="1" applyFill="1" applyBorder="1"/>
    <xf numFmtId="3" fontId="54" fillId="5" borderId="35" xfId="0" applyFont="1" applyFill="1" applyBorder="1"/>
    <xf numFmtId="3" fontId="53" fillId="5" borderId="35" xfId="0" applyFont="1" applyFill="1" applyBorder="1" applyAlignment="1">
      <alignment horizontal="right"/>
    </xf>
    <xf numFmtId="3" fontId="55" fillId="5" borderId="36" xfId="0" applyFont="1" applyFill="1" applyBorder="1" applyAlignment="1">
      <alignment horizontal="right"/>
    </xf>
    <xf numFmtId="1" fontId="52" fillId="5" borderId="7" xfId="0" applyNumberFormat="1" applyFont="1" applyFill="1" applyBorder="1" applyAlignment="1">
      <alignment horizontal="left"/>
    </xf>
    <xf numFmtId="3" fontId="53" fillId="5" borderId="0" xfId="0" applyFont="1" applyFill="1" applyBorder="1"/>
    <xf numFmtId="3" fontId="54" fillId="5" borderId="0" xfId="0" applyFont="1" applyFill="1" applyBorder="1"/>
    <xf numFmtId="3" fontId="53" fillId="5" borderId="0" xfId="0" applyFont="1" applyFill="1" applyBorder="1" applyAlignment="1">
      <alignment horizontal="right"/>
    </xf>
    <xf numFmtId="3" fontId="56" fillId="5" borderId="37" xfId="0" applyFont="1" applyFill="1" applyBorder="1" applyAlignment="1">
      <alignment horizontal="right"/>
    </xf>
    <xf numFmtId="4" fontId="57" fillId="0" borderId="0" xfId="1" applyNumberFormat="1" applyFont="1" applyFill="1" applyBorder="1"/>
    <xf numFmtId="3" fontId="10" fillId="0" borderId="6" xfId="1" applyNumberFormat="1" applyFont="1" applyFill="1" applyBorder="1"/>
    <xf numFmtId="3" fontId="58" fillId="0" borderId="11" xfId="1" applyNumberFormat="1" applyFont="1" applyFill="1" applyBorder="1"/>
    <xf numFmtId="3" fontId="59" fillId="0" borderId="6" xfId="1" applyNumberFormat="1" applyFont="1" applyFill="1" applyBorder="1" applyAlignment="1">
      <alignment vertical="top"/>
    </xf>
    <xf numFmtId="166" fontId="16" fillId="0" borderId="0" xfId="1" applyNumberFormat="1" applyFont="1" applyFill="1" applyAlignment="1">
      <alignment horizontal="center"/>
    </xf>
    <xf numFmtId="166" fontId="21" fillId="0" borderId="30" xfId="1" applyNumberFormat="1" applyFont="1" applyFill="1" applyBorder="1" applyAlignment="1">
      <alignment horizontal="center"/>
    </xf>
    <xf numFmtId="166" fontId="21" fillId="0" borderId="16" xfId="1" applyNumberFormat="1" applyFont="1" applyFill="1" applyBorder="1" applyAlignment="1">
      <alignment horizontal="center"/>
    </xf>
    <xf numFmtId="3" fontId="21" fillId="0" borderId="16" xfId="1" applyNumberFormat="1" applyFont="1" applyFill="1" applyBorder="1" applyAlignment="1">
      <alignment horizontal="center"/>
    </xf>
    <xf numFmtId="3" fontId="21" fillId="0" borderId="31" xfId="1" applyNumberFormat="1" applyFont="1" applyFill="1" applyBorder="1" applyAlignment="1">
      <alignment horizontal="center"/>
    </xf>
    <xf numFmtId="1" fontId="21" fillId="0" borderId="6" xfId="1" applyNumberFormat="1" applyFont="1" applyFill="1" applyBorder="1" applyAlignment="1">
      <alignment horizontal="center"/>
    </xf>
    <xf numFmtId="166" fontId="16" fillId="0" borderId="22" xfId="1" applyNumberFormat="1" applyFont="1" applyFill="1" applyBorder="1" applyAlignment="1">
      <alignment horizontal="center"/>
    </xf>
    <xf numFmtId="3" fontId="60" fillId="0" borderId="22" xfId="1" applyNumberFormat="1" applyFont="1" applyFill="1" applyBorder="1"/>
    <xf numFmtId="1" fontId="13" fillId="6" borderId="34" xfId="0" applyNumberFormat="1" applyFont="1" applyFill="1" applyBorder="1" applyAlignment="1">
      <alignment horizontal="left"/>
    </xf>
    <xf numFmtId="3" fontId="4" fillId="6" borderId="35" xfId="0" applyFont="1" applyFill="1" applyBorder="1"/>
    <xf numFmtId="3" fontId="8" fillId="6" borderId="35" xfId="0" applyNumberFormat="1" applyFont="1" applyFill="1" applyBorder="1" applyAlignment="1">
      <alignment horizontal="right"/>
    </xf>
    <xf numFmtId="3" fontId="8" fillId="5" borderId="36" xfId="0" applyNumberFormat="1" applyFont="1" applyFill="1" applyBorder="1" applyAlignment="1">
      <alignment horizontal="right"/>
    </xf>
    <xf numFmtId="1" fontId="51" fillId="6" borderId="7" xfId="0" applyNumberFormat="1" applyFont="1" applyFill="1" applyBorder="1" applyAlignment="1">
      <alignment horizontal="left"/>
    </xf>
    <xf numFmtId="3" fontId="4" fillId="6" borderId="0" xfId="0" applyFont="1" applyFill="1" applyBorder="1"/>
    <xf numFmtId="3" fontId="4" fillId="6" borderId="0" xfId="0" applyFont="1" applyFill="1" applyBorder="1" applyAlignment="1">
      <alignment horizontal="right"/>
    </xf>
    <xf numFmtId="3" fontId="4" fillId="5" borderId="0" xfId="0" applyFont="1" applyFill="1" applyBorder="1" applyAlignment="1">
      <alignment horizontal="right"/>
    </xf>
    <xf numFmtId="3" fontId="4" fillId="6" borderId="37" xfId="0" applyFont="1" applyFill="1" applyBorder="1" applyAlignment="1">
      <alignment horizontal="right"/>
    </xf>
    <xf numFmtId="3" fontId="13" fillId="6" borderId="7" xfId="0" applyFont="1" applyFill="1" applyBorder="1" applyAlignment="1"/>
    <xf numFmtId="3" fontId="1" fillId="6" borderId="0" xfId="0" applyFont="1" applyFill="1" applyBorder="1" applyAlignment="1"/>
    <xf numFmtId="3" fontId="8" fillId="6" borderId="0" xfId="0" applyFont="1" applyFill="1" applyBorder="1" applyAlignment="1">
      <alignment horizontal="right"/>
    </xf>
    <xf numFmtId="3" fontId="8" fillId="5" borderId="37" xfId="0" applyNumberFormat="1" applyFont="1" applyFill="1" applyBorder="1" applyAlignment="1">
      <alignment horizontal="right"/>
    </xf>
    <xf numFmtId="3" fontId="4" fillId="6" borderId="7" xfId="0" applyFont="1" applyFill="1" applyBorder="1" applyAlignment="1"/>
    <xf numFmtId="3" fontId="1" fillId="6" borderId="0" xfId="0" applyFont="1" applyFill="1" applyBorder="1" applyAlignment="1">
      <alignment horizontal="right"/>
    </xf>
    <xf numFmtId="3" fontId="1" fillId="6" borderId="37" xfId="0" applyFont="1" applyFill="1" applyBorder="1" applyAlignment="1">
      <alignment horizontal="right"/>
    </xf>
    <xf numFmtId="3" fontId="9" fillId="0" borderId="0" xfId="0" applyFont="1" applyFill="1"/>
    <xf numFmtId="165" fontId="9" fillId="0" borderId="0" xfId="0" applyNumberFormat="1" applyFont="1" applyAlignment="1">
      <alignment horizontal="right"/>
    </xf>
    <xf numFmtId="3" fontId="19" fillId="0" borderId="0" xfId="1" applyNumberFormat="1" applyFont="1" applyFill="1"/>
    <xf numFmtId="3" fontId="7" fillId="0" borderId="0" xfId="1" applyNumberFormat="1" applyFont="1" applyFill="1"/>
    <xf numFmtId="164" fontId="38" fillId="0" borderId="0" xfId="1" applyNumberFormat="1" applyFont="1" applyFill="1" applyBorder="1"/>
    <xf numFmtId="3" fontId="61" fillId="0" borderId="0" xfId="1" applyNumberFormat="1" applyFont="1" applyFill="1" applyBorder="1"/>
    <xf numFmtId="1" fontId="9" fillId="0" borderId="7" xfId="1" applyNumberFormat="1" applyFont="1" applyFill="1" applyBorder="1" applyAlignment="1">
      <alignment horizontal="left"/>
    </xf>
    <xf numFmtId="166" fontId="16" fillId="0" borderId="14" xfId="1" applyNumberFormat="1" applyFont="1" applyFill="1" applyBorder="1" applyAlignment="1">
      <alignment horizontal="center"/>
    </xf>
    <xf numFmtId="0" fontId="35" fillId="0" borderId="10" xfId="1" applyFont="1" applyFill="1" applyBorder="1" applyAlignment="1">
      <alignment wrapText="1"/>
    </xf>
    <xf numFmtId="166" fontId="34" fillId="0" borderId="38" xfId="1" applyNumberFormat="1" applyFont="1" applyFill="1" applyBorder="1" applyAlignment="1">
      <alignment horizontal="center"/>
    </xf>
    <xf numFmtId="0" fontId="33" fillId="0" borderId="34" xfId="1" applyFont="1" applyFill="1" applyBorder="1" applyAlignment="1">
      <alignment vertical="top"/>
    </xf>
    <xf numFmtId="3" fontId="62" fillId="0" borderId="0" xfId="0" applyFont="1" applyFill="1"/>
    <xf numFmtId="4" fontId="7" fillId="0" borderId="0" xfId="1" applyNumberFormat="1" applyFont="1" applyFill="1"/>
    <xf numFmtId="0" fontId="7" fillId="0" borderId="0" xfId="1" applyFont="1" applyFill="1" applyAlignment="1"/>
    <xf numFmtId="3" fontId="9" fillId="0" borderId="9" xfId="0" applyNumberFormat="1" applyFont="1" applyFill="1" applyBorder="1"/>
    <xf numFmtId="3" fontId="9" fillId="0" borderId="0" xfId="0" applyNumberFormat="1" applyFont="1" applyFill="1" applyBorder="1" applyAlignment="1">
      <alignment horizontal="right"/>
    </xf>
    <xf numFmtId="3" fontId="13" fillId="0" borderId="6" xfId="0" applyNumberFormat="1" applyFont="1" applyFill="1" applyBorder="1"/>
    <xf numFmtId="3" fontId="9" fillId="0" borderId="0" xfId="0" applyFont="1" applyBorder="1"/>
    <xf numFmtId="3" fontId="25" fillId="0" borderId="0" xfId="1" applyNumberFormat="1" applyFont="1" applyFill="1"/>
    <xf numFmtId="3" fontId="7" fillId="0" borderId="6" xfId="1" applyNumberFormat="1" applyFont="1" applyFill="1" applyBorder="1" applyProtection="1">
      <protection locked="0"/>
    </xf>
    <xf numFmtId="3" fontId="20" fillId="0" borderId="22" xfId="1" applyNumberFormat="1" applyFont="1" applyFill="1" applyBorder="1"/>
    <xf numFmtId="3" fontId="21" fillId="0" borderId="0" xfId="1" applyNumberFormat="1" applyFont="1" applyFill="1" applyBorder="1" applyProtection="1">
      <protection locked="0"/>
    </xf>
    <xf numFmtId="3" fontId="7" fillId="0" borderId="19" xfId="1" applyNumberFormat="1" applyFont="1" applyFill="1" applyBorder="1" applyProtection="1">
      <protection locked="0"/>
    </xf>
    <xf numFmtId="3" fontId="35" fillId="0" borderId="6" xfId="1" applyNumberFormat="1" applyFont="1" applyFill="1" applyBorder="1" applyAlignment="1">
      <alignment vertical="top"/>
    </xf>
    <xf numFmtId="3" fontId="63" fillId="0" borderId="0" xfId="1" applyNumberFormat="1" applyFont="1" applyFill="1" applyBorder="1"/>
    <xf numFmtId="4" fontId="16" fillId="2" borderId="0" xfId="1" applyNumberFormat="1" applyFont="1" applyFill="1" applyBorder="1"/>
    <xf numFmtId="3" fontId="20" fillId="0" borderId="16" xfId="1" applyNumberFormat="1" applyFont="1" applyFill="1" applyBorder="1" applyProtection="1">
      <protection locked="0"/>
    </xf>
    <xf numFmtId="1" fontId="7" fillId="0" borderId="0" xfId="0" applyNumberFormat="1" applyFont="1" applyFill="1" applyAlignment="1">
      <alignment horizontal="justify" wrapText="1"/>
    </xf>
    <xf numFmtId="3" fontId="0" fillId="0" borderId="0" xfId="0" applyFill="1" applyAlignment="1">
      <alignment wrapText="1"/>
    </xf>
    <xf numFmtId="3" fontId="9" fillId="0" borderId="0" xfId="0" applyFont="1" applyFill="1" applyAlignment="1">
      <alignment wrapText="1"/>
    </xf>
    <xf numFmtId="0" fontId="33" fillId="0" borderId="39" xfId="1" applyFont="1" applyFill="1" applyBorder="1" applyAlignment="1"/>
    <xf numFmtId="0" fontId="33" fillId="0" borderId="40" xfId="1" applyFont="1" applyFill="1" applyBorder="1" applyAlignment="1"/>
    <xf numFmtId="0" fontId="18" fillId="0" borderId="0" xfId="1" applyFont="1" applyFill="1" applyAlignment="1">
      <alignment horizontal="left"/>
    </xf>
    <xf numFmtId="0" fontId="16" fillId="0" borderId="0" xfId="1" applyFill="1" applyAlignment="1">
      <alignment horizontal="left"/>
    </xf>
    <xf numFmtId="0" fontId="18" fillId="0" borderId="0" xfId="1" applyFont="1" applyFill="1" applyAlignment="1">
      <alignment horizontal="center"/>
    </xf>
    <xf numFmtId="0" fontId="16" fillId="0" borderId="0" xfId="1" applyFill="1" applyAlignment="1">
      <alignment horizontal="center"/>
    </xf>
    <xf numFmtId="0" fontId="10" fillId="0" borderId="0" xfId="1" applyFont="1" applyFill="1" applyAlignment="1">
      <alignment wrapText="1"/>
    </xf>
    <xf numFmtId="1" fontId="4" fillId="0" borderId="0" xfId="1" applyNumberFormat="1" applyFont="1" applyFill="1" applyBorder="1" applyAlignment="1">
      <alignment horizontal="left" vertical="top" wrapText="1"/>
    </xf>
    <xf numFmtId="3" fontId="0" fillId="0" borderId="0" xfId="0" applyAlignment="1">
      <alignment vertical="top" wrapText="1"/>
    </xf>
    <xf numFmtId="3" fontId="54" fillId="5" borderId="41" xfId="0" applyFont="1" applyFill="1" applyBorder="1" applyAlignment="1">
      <alignment horizontal="right" wrapText="1"/>
    </xf>
    <xf numFmtId="3" fontId="0" fillId="0" borderId="42" xfId="0" applyBorder="1" applyAlignment="1">
      <alignment horizontal="right" wrapText="1"/>
    </xf>
    <xf numFmtId="1" fontId="53" fillId="5" borderId="43" xfId="0" applyNumberFormat="1" applyFont="1" applyFill="1" applyBorder="1" applyAlignment="1">
      <alignment horizontal="left" wrapText="1"/>
    </xf>
    <xf numFmtId="3" fontId="0" fillId="0" borderId="44" xfId="0" applyBorder="1" applyAlignment="1">
      <alignment wrapText="1"/>
    </xf>
    <xf numFmtId="3" fontId="0" fillId="0" borderId="18" xfId="0" applyBorder="1" applyAlignment="1">
      <alignment wrapText="1"/>
    </xf>
    <xf numFmtId="3" fontId="0" fillId="0" borderId="45" xfId="0" applyBorder="1" applyAlignment="1">
      <alignment wrapText="1"/>
    </xf>
    <xf numFmtId="3" fontId="53" fillId="5" borderId="44" xfId="0" applyFont="1" applyFill="1" applyBorder="1" applyAlignment="1">
      <alignment horizontal="right" wrapText="1"/>
    </xf>
    <xf numFmtId="3" fontId="53" fillId="5" borderId="45" xfId="0" applyFont="1" applyFill="1" applyBorder="1" applyAlignment="1">
      <alignment horizontal="right" wrapText="1"/>
    </xf>
    <xf numFmtId="3" fontId="53" fillId="5" borderId="44" xfId="0" applyNumberFormat="1" applyFont="1" applyFill="1" applyBorder="1" applyAlignment="1">
      <alignment horizontal="right" wrapText="1"/>
    </xf>
    <xf numFmtId="3" fontId="53" fillId="5" borderId="45" xfId="0" applyNumberFormat="1" applyFont="1" applyFill="1" applyBorder="1" applyAlignment="1">
      <alignment horizontal="right" wrapText="1"/>
    </xf>
    <xf numFmtId="3" fontId="0" fillId="5" borderId="45" xfId="0" applyFill="1" applyBorder="1" applyAlignment="1">
      <alignment horizontal="right" wrapText="1"/>
    </xf>
  </cellXfs>
  <cellStyles count="2">
    <cellStyle name="Normální" xfId="0" builtinId="0"/>
    <cellStyle name="normální_Kopie - 8. - Závěrečný účet 2009 - Příloha č. 3 (výdaje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/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644887971891215"/>
          <c:y val="3.370786516853932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9533029290513"/>
          <c:y val="0.18258426966292135"/>
          <c:w val="0.62429963520337617"/>
          <c:h val="0.50280898876404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4372375</c:v>
                </c:pt>
                <c:pt idx="1">
                  <c:v>4371775</c:v>
                </c:pt>
              </c:numCache>
            </c:numRef>
          </c:val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5137273</c:v>
                </c:pt>
                <c:pt idx="1">
                  <c:v>5033834</c:v>
                </c:pt>
              </c:numCache>
            </c:numRef>
          </c:val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3937150</c:v>
                </c:pt>
                <c:pt idx="1">
                  <c:v>3207987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67648"/>
        <c:axId val="187469184"/>
      </c:barChart>
      <c:catAx>
        <c:axId val="18746764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7469184"/>
        <c:crosses val="autoZero"/>
        <c:auto val="1"/>
        <c:lblAlgn val="ctr"/>
        <c:lblOffset val="100"/>
        <c:tickMarkSkip val="1"/>
        <c:noMultiLvlLbl val="0"/>
      </c:catAx>
      <c:valAx>
        <c:axId val="18746918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9906475594294029E-2"/>
              <c:y val="0.2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746764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78740157480314965" l="0.78740157480314965" r="0.78740157480314965" t="0.78740157480314965" header="0.51181102362204722" footer="0.51181102362204722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/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0.15239722903489522"/>
          <c:y val="3.19148936170212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8253424657534248"/>
          <c:y val="0.10638311687468427"/>
          <c:w val="0.6404109589041096"/>
          <c:h val="0.523936850607820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4412375</c:v>
                </c:pt>
                <c:pt idx="1">
                  <c:v>4412375</c:v>
                </c:pt>
              </c:numCache>
            </c:numRef>
          </c:val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10825063</c:v>
                </c:pt>
                <c:pt idx="1">
                  <c:v>10825063</c:v>
                </c:pt>
              </c:numCache>
            </c:numRef>
          </c:val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9620172</c:v>
                </c:pt>
                <c:pt idx="1">
                  <c:v>8412695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631680"/>
        <c:axId val="188633472"/>
      </c:barChart>
      <c:catAx>
        <c:axId val="18863168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8633472"/>
        <c:crosses val="autoZero"/>
        <c:auto val="1"/>
        <c:lblAlgn val="ctr"/>
        <c:lblOffset val="100"/>
        <c:tickMarkSkip val="1"/>
        <c:noMultiLvlLbl val="0"/>
      </c:catAx>
      <c:valAx>
        <c:axId val="1886334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8.5615937352093285E-3"/>
              <c:y val="0.194149215390629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863168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>
      <c:oddFooter>&amp;L&amp;"Arial CE,Kurzíva"Rada Olomouckého kraje 22-11-2011
4.3.-Rozpočet Olomouckého kraje 2011-plnění rozpočtu k 31. 10. 2011
Příloha č.2-Plnění rozpočtu výdajů Olomouckého kraje k 31. 10. 2011&amp;R&amp;"Arial CE,Kurzíva"Strana &amp;P (Celkem 6)
</c:oddFooter>
    </c:headerFooter>
    <c:pageMargins b="0.984251969" l="0.78740157499999996" r="0.78740157499999996" t="0.984251969" header="0.4921259845" footer="0.4921259845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877572446301353"/>
          <c:y val="3.55029585798816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489830287219275"/>
          <c:y val="0.18343195266272189"/>
          <c:w val="0.62653123657848031"/>
          <c:h val="0.50887573964497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4372375</c:v>
                </c:pt>
                <c:pt idx="1">
                  <c:v>4371775</c:v>
                </c:pt>
              </c:numCache>
            </c:numRef>
          </c:val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5137273</c:v>
                </c:pt>
                <c:pt idx="1">
                  <c:v>5033834</c:v>
                </c:pt>
              </c:numCache>
            </c:numRef>
          </c:val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3937150</c:v>
                </c:pt>
                <c:pt idx="1">
                  <c:v>3207987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596224"/>
        <c:axId val="188597760"/>
      </c:barChart>
      <c:catAx>
        <c:axId val="18859622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8597760"/>
        <c:crosses val="autoZero"/>
        <c:auto val="1"/>
        <c:lblAlgn val="ctr"/>
        <c:lblOffset val="100"/>
        <c:tickMarkSkip val="1"/>
        <c:noMultiLvlLbl val="0"/>
      </c:catAx>
      <c:valAx>
        <c:axId val="1885977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3.2653061224489799E-2"/>
              <c:y val="0.245562130177514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859622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0.15075394470163592"/>
          <c:y val="3.1100478468899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2663370013102644"/>
          <c:y val="0.15789492128499888"/>
          <c:w val="0.64991731102993977"/>
          <c:h val="0.564593960958480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4412375</c:v>
                </c:pt>
                <c:pt idx="1">
                  <c:v>4412375</c:v>
                </c:pt>
              </c:numCache>
            </c:numRef>
          </c:val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10825063</c:v>
                </c:pt>
                <c:pt idx="1">
                  <c:v>10825063</c:v>
                </c:pt>
              </c:numCache>
            </c:numRef>
          </c:val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9620172</c:v>
                </c:pt>
                <c:pt idx="1">
                  <c:v>8412695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781312"/>
        <c:axId val="188782848"/>
      </c:barChart>
      <c:catAx>
        <c:axId val="18878131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8782848"/>
        <c:crosses val="autoZero"/>
        <c:auto val="1"/>
        <c:lblAlgn val="ctr"/>
        <c:lblOffset val="100"/>
        <c:tickMarkSkip val="1"/>
        <c:noMultiLvlLbl val="0"/>
      </c:catAx>
      <c:valAx>
        <c:axId val="1887828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6800670016750419E-2"/>
              <c:y val="0.2846892463800876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878131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11</xdr:row>
      <xdr:rowOff>123825</xdr:rowOff>
    </xdr:from>
    <xdr:to>
      <xdr:col>5</xdr:col>
      <xdr:colOff>152400</xdr:colOff>
      <xdr:row>32</xdr:row>
      <xdr:rowOff>104775</xdr:rowOff>
    </xdr:to>
    <xdr:graphicFrame macro="">
      <xdr:nvGraphicFramePr>
        <xdr:cNvPr id="4874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285750</xdr:colOff>
      <xdr:row>40</xdr:row>
      <xdr:rowOff>114300</xdr:rowOff>
    </xdr:from>
    <xdr:to>
      <xdr:col>5</xdr:col>
      <xdr:colOff>904875</xdr:colOff>
      <xdr:row>62</xdr:row>
      <xdr:rowOff>123825</xdr:rowOff>
    </xdr:to>
    <xdr:graphicFrame macro="">
      <xdr:nvGraphicFramePr>
        <xdr:cNvPr id="4875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7</xdr:row>
      <xdr:rowOff>0</xdr:rowOff>
    </xdr:from>
    <xdr:to>
      <xdr:col>5</xdr:col>
      <xdr:colOff>228600</xdr:colOff>
      <xdr:row>26</xdr:row>
      <xdr:rowOff>142875</xdr:rowOff>
    </xdr:to>
    <xdr:graphicFrame macro="">
      <xdr:nvGraphicFramePr>
        <xdr:cNvPr id="5899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37</xdr:row>
      <xdr:rowOff>47625</xdr:rowOff>
    </xdr:from>
    <xdr:to>
      <xdr:col>6</xdr:col>
      <xdr:colOff>209550</xdr:colOff>
      <xdr:row>61</xdr:row>
      <xdr:rowOff>142875</xdr:rowOff>
    </xdr:to>
    <xdr:graphicFrame macro="">
      <xdr:nvGraphicFramePr>
        <xdr:cNvPr id="5900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10"/>
  </sheetPr>
  <dimension ref="A1:G33"/>
  <sheetViews>
    <sheetView showGridLines="0" view="pageLayout" topLeftCell="A49" zoomScaleNormal="100" workbookViewId="0">
      <selection activeCell="B51" sqref="B51"/>
    </sheetView>
  </sheetViews>
  <sheetFormatPr defaultRowHeight="12.75" x14ac:dyDescent="0.2"/>
  <cols>
    <col min="1" max="1" width="40.5703125" style="2" customWidth="1"/>
    <col min="2" max="2" width="15.85546875" style="2" customWidth="1"/>
    <col min="3" max="3" width="15.5703125" style="2" customWidth="1"/>
    <col min="4" max="4" width="15.7109375" style="2" customWidth="1"/>
    <col min="5" max="5" width="11.28515625" style="2" customWidth="1"/>
    <col min="6" max="6" width="10.85546875" style="2" bestFit="1" customWidth="1"/>
    <col min="7" max="7" width="10.140625" style="2" bestFit="1" customWidth="1"/>
    <col min="8" max="16384" width="9.140625" style="2"/>
  </cols>
  <sheetData>
    <row r="1" spans="1:7" ht="20.25" x14ac:dyDescent="0.3">
      <c r="A1" s="1" t="s">
        <v>103</v>
      </c>
    </row>
    <row r="3" spans="1:7" x14ac:dyDescent="0.2">
      <c r="A3" s="273" t="s">
        <v>87</v>
      </c>
      <c r="B3" s="273"/>
      <c r="C3" s="273"/>
      <c r="D3" s="273"/>
      <c r="E3" s="273"/>
    </row>
    <row r="4" spans="1:7" ht="30.75" customHeight="1" x14ac:dyDescent="0.2">
      <c r="A4" s="273"/>
      <c r="B4" s="273"/>
      <c r="C4" s="273"/>
      <c r="D4" s="273"/>
      <c r="E4" s="273"/>
    </row>
    <row r="6" spans="1:7" ht="13.5" thickBot="1" x14ac:dyDescent="0.25">
      <c r="B6" s="20"/>
      <c r="C6" s="21"/>
      <c r="D6" s="20" t="e">
        <f>SUM(#REF!)</f>
        <v>#REF!</v>
      </c>
      <c r="E6" s="3" t="s">
        <v>0</v>
      </c>
    </row>
    <row r="7" spans="1:7" s="23" customFormat="1" ht="18.75" customHeight="1" thickTop="1" thickBot="1" x14ac:dyDescent="0.25">
      <c r="A7" s="22" t="s">
        <v>1</v>
      </c>
      <c r="B7" s="4" t="s">
        <v>2</v>
      </c>
      <c r="C7" s="4" t="s">
        <v>3</v>
      </c>
      <c r="D7" s="4" t="s">
        <v>4</v>
      </c>
      <c r="E7" s="5" t="s">
        <v>5</v>
      </c>
    </row>
    <row r="8" spans="1:7" s="6" customFormat="1" thickTop="1" thickBot="1" x14ac:dyDescent="0.25">
      <c r="A8" s="7">
        <v>1</v>
      </c>
      <c r="B8" s="4">
        <v>2</v>
      </c>
      <c r="C8" s="4">
        <v>3</v>
      </c>
      <c r="D8" s="4">
        <v>4</v>
      </c>
      <c r="E8" s="8" t="s">
        <v>6</v>
      </c>
    </row>
    <row r="9" spans="1:7" ht="18.95" customHeight="1" thickTop="1" x14ac:dyDescent="0.2">
      <c r="A9" s="9" t="s">
        <v>14</v>
      </c>
      <c r="B9" s="10">
        <v>3287410</v>
      </c>
      <c r="C9" s="10">
        <v>3196029</v>
      </c>
      <c r="D9" s="10">
        <v>2677945</v>
      </c>
      <c r="E9" s="163">
        <f t="shared" ref="E9:E18" si="0">(D9/C9)*100</f>
        <v>83.789759104188349</v>
      </c>
    </row>
    <row r="10" spans="1:7" ht="18.95" customHeight="1" x14ac:dyDescent="0.2">
      <c r="A10" s="9" t="s">
        <v>15</v>
      </c>
      <c r="B10" s="24">
        <v>253946</v>
      </c>
      <c r="C10" s="10">
        <v>338799</v>
      </c>
      <c r="D10" s="10">
        <v>294478</v>
      </c>
      <c r="E10" s="164">
        <f>(D10/C10)*100</f>
        <v>86.918202237905078</v>
      </c>
    </row>
    <row r="11" spans="1:7" ht="18.95" customHeight="1" x14ac:dyDescent="0.2">
      <c r="A11" s="9" t="s">
        <v>16</v>
      </c>
      <c r="B11" s="24">
        <v>20200</v>
      </c>
      <c r="C11" s="10">
        <v>20295</v>
      </c>
      <c r="D11" s="10">
        <v>10785</v>
      </c>
      <c r="E11" s="164">
        <f t="shared" si="0"/>
        <v>53.141167775314116</v>
      </c>
    </row>
    <row r="12" spans="1:7" ht="18.95" customHeight="1" x14ac:dyDescent="0.2">
      <c r="A12" s="25" t="s">
        <v>17</v>
      </c>
      <c r="B12" s="26">
        <v>82585</v>
      </c>
      <c r="C12" s="260">
        <v>5734414</v>
      </c>
      <c r="D12" s="260">
        <v>5715079</v>
      </c>
      <c r="E12" s="164">
        <f t="shared" si="0"/>
        <v>99.662825181439644</v>
      </c>
      <c r="G12" s="27"/>
    </row>
    <row r="13" spans="1:7" ht="18.95" customHeight="1" x14ac:dyDescent="0.25">
      <c r="A13" s="28" t="s">
        <v>12</v>
      </c>
      <c r="B13" s="29">
        <f>SUM(B9:B12)</f>
        <v>3644141</v>
      </c>
      <c r="C13" s="29">
        <f>SUM(C9:C12)</f>
        <v>9289537</v>
      </c>
      <c r="D13" s="29">
        <f>SUM(D9:D12)</f>
        <v>8698287</v>
      </c>
      <c r="E13" s="168">
        <f t="shared" si="0"/>
        <v>93.63531250265757</v>
      </c>
    </row>
    <row r="14" spans="1:7" s="11" customFormat="1" ht="21.75" customHeight="1" x14ac:dyDescent="0.2">
      <c r="A14" s="12" t="s">
        <v>7</v>
      </c>
      <c r="B14" s="10">
        <v>6359</v>
      </c>
      <c r="C14" s="261">
        <v>6371</v>
      </c>
      <c r="D14" s="10">
        <v>14361</v>
      </c>
      <c r="E14" s="164">
        <f t="shared" si="0"/>
        <v>225.41202323026209</v>
      </c>
    </row>
    <row r="15" spans="1:7" s="11" customFormat="1" ht="52.5" customHeight="1" thickBot="1" x14ac:dyDescent="0.3">
      <c r="A15" s="18" t="s">
        <v>8</v>
      </c>
      <c r="B15" s="19">
        <f>B13-B14</f>
        <v>3637782</v>
      </c>
      <c r="C15" s="19">
        <f>C13-C14</f>
        <v>9283166</v>
      </c>
      <c r="D15" s="19">
        <f>D13-D14</f>
        <v>8683926</v>
      </c>
      <c r="E15" s="167">
        <f t="shared" si="0"/>
        <v>93.544874668836044</v>
      </c>
    </row>
    <row r="16" spans="1:7" s="15" customFormat="1" ht="16.5" customHeight="1" thickTop="1" x14ac:dyDescent="0.25">
      <c r="A16" s="13" t="s">
        <v>9</v>
      </c>
      <c r="B16" s="14">
        <v>774593</v>
      </c>
      <c r="C16" s="262">
        <v>1541897</v>
      </c>
      <c r="D16" s="262">
        <v>936246</v>
      </c>
      <c r="E16" s="165">
        <f t="shared" si="0"/>
        <v>60.720398314543708</v>
      </c>
    </row>
    <row r="17" spans="1:7" s="15" customFormat="1" ht="16.5" customHeight="1" x14ac:dyDescent="0.25">
      <c r="A17" s="16" t="s">
        <v>10</v>
      </c>
      <c r="B17" s="17"/>
      <c r="C17" s="17"/>
      <c r="D17" s="17"/>
      <c r="E17" s="169"/>
    </row>
    <row r="18" spans="1:7" s="11" customFormat="1" ht="34.5" customHeight="1" thickBot="1" x14ac:dyDescent="0.3">
      <c r="A18" s="18" t="s">
        <v>11</v>
      </c>
      <c r="B18" s="19">
        <f>B15+B16</f>
        <v>4412375</v>
      </c>
      <c r="C18" s="19">
        <f>C15+C16</f>
        <v>10825063</v>
      </c>
      <c r="D18" s="19">
        <f>D15+D16</f>
        <v>9620172</v>
      </c>
      <c r="E18" s="166">
        <f t="shared" si="0"/>
        <v>88.869431983906239</v>
      </c>
    </row>
    <row r="19" spans="1:7" ht="13.5" thickTop="1" x14ac:dyDescent="0.2"/>
    <row r="20" spans="1:7" x14ac:dyDescent="0.2">
      <c r="C20" s="20">
        <f>C15-C16</f>
        <v>7741269</v>
      </c>
      <c r="D20" s="20">
        <f>D15-D16</f>
        <v>7747680</v>
      </c>
      <c r="E20" s="20"/>
    </row>
    <row r="21" spans="1:7" x14ac:dyDescent="0.2">
      <c r="A21" s="274" t="s">
        <v>13</v>
      </c>
      <c r="B21" s="274"/>
      <c r="C21" s="274"/>
      <c r="D21" s="274"/>
      <c r="E21" s="274"/>
    </row>
    <row r="22" spans="1:7" x14ac:dyDescent="0.2">
      <c r="A22" s="274"/>
      <c r="B22" s="274"/>
      <c r="C22" s="274"/>
      <c r="D22" s="274"/>
      <c r="E22" s="274"/>
      <c r="F22" s="30"/>
      <c r="G22" s="30"/>
    </row>
    <row r="23" spans="1:7" x14ac:dyDescent="0.2">
      <c r="F23" s="30"/>
      <c r="G23" s="30"/>
    </row>
    <row r="24" spans="1:7" x14ac:dyDescent="0.2">
      <c r="F24" s="30"/>
      <c r="G24" s="30"/>
    </row>
    <row r="25" spans="1:7" ht="15" x14ac:dyDescent="0.25">
      <c r="A25" s="128" t="s">
        <v>64</v>
      </c>
    </row>
    <row r="26" spans="1:7" ht="15.75" customHeight="1" x14ac:dyDescent="0.2">
      <c r="A26" s="275" t="s">
        <v>66</v>
      </c>
      <c r="B26" s="246">
        <f>B18-B30-B31</f>
        <v>3597782</v>
      </c>
      <c r="C26" s="246">
        <f>C18-C28-C30-C31</f>
        <v>4252300</v>
      </c>
      <c r="D26" s="246">
        <f>D18-D28-D30-D31</f>
        <v>3657828</v>
      </c>
      <c r="E26" s="162">
        <f t="shared" ref="E26:E32" si="1">(D26/C26)*100</f>
        <v>86.019989182324863</v>
      </c>
    </row>
    <row r="27" spans="1:7" ht="14.25" x14ac:dyDescent="0.2">
      <c r="A27" s="275"/>
      <c r="B27" s="246"/>
      <c r="C27" s="257"/>
      <c r="D27" s="246"/>
      <c r="E27" s="162"/>
    </row>
    <row r="28" spans="1:7" ht="15" customHeight="1" x14ac:dyDescent="0.2">
      <c r="A28" s="275" t="s">
        <v>67</v>
      </c>
      <c r="B28" s="246">
        <v>0</v>
      </c>
      <c r="C28" s="246">
        <v>5647790</v>
      </c>
      <c r="D28" s="246">
        <v>5632412</v>
      </c>
      <c r="E28" s="162">
        <f t="shared" si="1"/>
        <v>99.727716505040021</v>
      </c>
    </row>
    <row r="29" spans="1:7" ht="15.75" customHeight="1" x14ac:dyDescent="0.2">
      <c r="A29" s="275"/>
      <c r="B29" s="246"/>
      <c r="C29" s="246"/>
      <c r="D29" s="246"/>
      <c r="E29" s="162"/>
    </row>
    <row r="30" spans="1:7" ht="16.5" customHeight="1" x14ac:dyDescent="0.2">
      <c r="A30" s="127" t="s">
        <v>99</v>
      </c>
      <c r="B30" s="246">
        <v>774593</v>
      </c>
      <c r="C30" s="246">
        <v>884973</v>
      </c>
      <c r="D30" s="246">
        <v>279322</v>
      </c>
      <c r="E30" s="162">
        <f t="shared" si="1"/>
        <v>31.562770841596301</v>
      </c>
    </row>
    <row r="31" spans="1:7" ht="16.5" customHeight="1" x14ac:dyDescent="0.25">
      <c r="A31" s="203" t="s">
        <v>78</v>
      </c>
      <c r="B31" s="247">
        <v>40000</v>
      </c>
      <c r="C31" s="263">
        <v>40000</v>
      </c>
      <c r="D31" s="263">
        <v>50610</v>
      </c>
      <c r="E31" s="162">
        <f t="shared" si="1"/>
        <v>126.52500000000001</v>
      </c>
      <c r="F31" s="201"/>
      <c r="G31" s="202"/>
    </row>
    <row r="32" spans="1:7" ht="16.5" thickBot="1" x14ac:dyDescent="0.3">
      <c r="A32" s="129" t="s">
        <v>65</v>
      </c>
      <c r="B32" s="130">
        <f>B26+B28+B30+B31</f>
        <v>4412375</v>
      </c>
      <c r="C32" s="130">
        <f>C26+C28+C30+C31</f>
        <v>10825063</v>
      </c>
      <c r="D32" s="130">
        <f>D26+D28+D30+D31</f>
        <v>9620172</v>
      </c>
      <c r="E32" s="161">
        <f t="shared" si="1"/>
        <v>88.869431983906239</v>
      </c>
    </row>
    <row r="33" ht="13.5" thickTop="1" x14ac:dyDescent="0.2"/>
  </sheetData>
  <mergeCells count="4">
    <mergeCell ref="A3:E4"/>
    <mergeCell ref="A21:E22"/>
    <mergeCell ref="A26:A27"/>
    <mergeCell ref="A28:A29"/>
  </mergeCells>
  <phoneticPr fontId="5" type="noConversion"/>
  <pageMargins left="0.98425196850393704" right="0" top="0.98425196850393704" bottom="0.98425196850393704" header="0.51181102362204722" footer="0.51181102362204722"/>
  <pageSetup paperSize="9" scale="80" firstPageNumber="2" orientation="portrait" cellComments="asDisplayed" useFirstPageNumber="1" r:id="rId1"/>
  <headerFooter alignWithMargins="0">
    <oddHeader>&amp;C&amp;"Arial CE,Kurzíva"Příloha č. 1 - Plnění rozpočtu příjmů Olomouckého kraje k 31. 10. 2011</oddHeader>
    <oddFooter xml:space="preserve">&amp;L&amp;"Arial CE,Kurzíva"Zastupitelstvo Olomouckého kraje 16-12-2011
5.4.-Rozpočet Olomouckého kraje 2011-plnění rozpočtu k 31. 10. 2011
Příloha č. 1-Plnění rozpočtu příjmů Olomouckého kraje k 31. 10. 2011&amp;R&amp;"Arial CE,Kurzíva"Strana &amp;P (Celkem 6)
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24"/>
  </sheetPr>
  <dimension ref="A1:O200"/>
  <sheetViews>
    <sheetView showGridLines="0" view="pageLayout" topLeftCell="A194" zoomScaleNormal="100" workbookViewId="0">
      <selection activeCell="C64" sqref="C64"/>
    </sheetView>
  </sheetViews>
  <sheetFormatPr defaultRowHeight="14.25" x14ac:dyDescent="0.2"/>
  <cols>
    <col min="1" max="1" width="39.42578125" style="39" customWidth="1"/>
    <col min="2" max="2" width="5.140625" style="222" customWidth="1"/>
    <col min="3" max="3" width="14.85546875" style="37" customWidth="1"/>
    <col min="4" max="5" width="16" style="37" customWidth="1"/>
    <col min="6" max="6" width="8.42578125" style="37" customWidth="1"/>
    <col min="7" max="8" width="16.28515625" style="37" customWidth="1"/>
    <col min="9" max="9" width="16.7109375" style="37" customWidth="1"/>
    <col min="10" max="10" width="18.140625" style="32" customWidth="1"/>
    <col min="11" max="11" width="21" style="38" customWidth="1"/>
    <col min="12" max="12" width="2.7109375" style="34" customWidth="1"/>
    <col min="13" max="13" width="16.5703125" style="34" customWidth="1"/>
    <col min="14" max="14" width="17.5703125" style="33" customWidth="1"/>
    <col min="15" max="16" width="9.140625" style="34"/>
    <col min="17" max="17" width="11.140625" style="34" bestFit="1" customWidth="1"/>
    <col min="18" max="16384" width="9.140625" style="34"/>
  </cols>
  <sheetData>
    <row r="1" spans="1:14" ht="23.25" x14ac:dyDescent="0.35">
      <c r="A1" s="278" t="s">
        <v>104</v>
      </c>
      <c r="B1" s="279"/>
      <c r="C1" s="279"/>
      <c r="D1" s="279"/>
      <c r="E1" s="279"/>
      <c r="F1" s="279"/>
      <c r="G1" s="31"/>
      <c r="H1" s="31"/>
      <c r="I1" s="31"/>
      <c r="K1" s="33"/>
    </row>
    <row r="2" spans="1:14" ht="23.25" x14ac:dyDescent="0.35">
      <c r="A2" s="280"/>
      <c r="B2" s="281"/>
      <c r="C2" s="281"/>
      <c r="D2" s="281"/>
      <c r="E2" s="281"/>
      <c r="F2" s="281"/>
      <c r="G2" s="35"/>
      <c r="H2" s="35"/>
      <c r="I2" s="35"/>
      <c r="K2" s="33"/>
    </row>
    <row r="3" spans="1:14" ht="15" x14ac:dyDescent="0.25">
      <c r="A3" s="36"/>
    </row>
    <row r="4" spans="1:14" ht="15" thickBot="1" x14ac:dyDescent="0.25">
      <c r="F4" s="40" t="s">
        <v>0</v>
      </c>
      <c r="G4" s="40"/>
      <c r="H4" s="40"/>
      <c r="I4" s="40"/>
    </row>
    <row r="5" spans="1:14" s="46" customFormat="1" ht="27" thickTop="1" thickBot="1" x14ac:dyDescent="0.25">
      <c r="A5" s="41" t="s">
        <v>18</v>
      </c>
      <c r="B5" s="42" t="s">
        <v>19</v>
      </c>
      <c r="C5" s="43" t="s">
        <v>20</v>
      </c>
      <c r="D5" s="43" t="s">
        <v>21</v>
      </c>
      <c r="E5" s="43" t="s">
        <v>4</v>
      </c>
      <c r="F5" s="44" t="s">
        <v>5</v>
      </c>
      <c r="G5" s="45"/>
      <c r="H5" s="45"/>
      <c r="I5" s="45"/>
      <c r="J5" s="140"/>
      <c r="K5" s="131"/>
      <c r="N5" s="47"/>
    </row>
    <row r="6" spans="1:14" s="36" customFormat="1" ht="15.75" thickTop="1" x14ac:dyDescent="0.25">
      <c r="A6" s="48" t="s">
        <v>22</v>
      </c>
      <c r="B6" s="223">
        <v>1</v>
      </c>
      <c r="C6" s="173">
        <f>C7+C8+C9+C10</f>
        <v>39088</v>
      </c>
      <c r="D6" s="173">
        <f>D7+D8+D9+D10</f>
        <v>38618</v>
      </c>
      <c r="E6" s="173">
        <f>E7+E8+E9+E10</f>
        <v>20598</v>
      </c>
      <c r="F6" s="165">
        <f t="shared" ref="F6:F51" si="0">(E6/D6)*100</f>
        <v>53.337821741156979</v>
      </c>
      <c r="G6" s="49"/>
      <c r="H6" s="49"/>
      <c r="I6" s="49"/>
      <c r="J6" s="136"/>
      <c r="K6" s="132"/>
      <c r="N6" s="50"/>
    </row>
    <row r="7" spans="1:14" s="55" customFormat="1" x14ac:dyDescent="0.2">
      <c r="A7" s="51" t="s">
        <v>23</v>
      </c>
      <c r="B7" s="52"/>
      <c r="C7" s="53">
        <v>39088</v>
      </c>
      <c r="D7" s="53">
        <v>38408</v>
      </c>
      <c r="E7" s="53">
        <v>20549</v>
      </c>
      <c r="F7" s="164">
        <f t="shared" si="0"/>
        <v>53.501874609456365</v>
      </c>
      <c r="G7" s="54"/>
      <c r="H7" s="54"/>
      <c r="I7" s="54"/>
      <c r="J7" s="136"/>
      <c r="K7" s="110"/>
      <c r="N7" s="56"/>
    </row>
    <row r="8" spans="1:14" s="55" customFormat="1" x14ac:dyDescent="0.2">
      <c r="A8" s="51" t="s">
        <v>24</v>
      </c>
      <c r="B8" s="57"/>
      <c r="C8" s="53">
        <v>0</v>
      </c>
      <c r="D8" s="53">
        <v>200</v>
      </c>
      <c r="E8" s="53">
        <v>46</v>
      </c>
      <c r="F8" s="164">
        <f t="shared" si="0"/>
        <v>23</v>
      </c>
      <c r="G8" s="54"/>
      <c r="H8" s="54"/>
      <c r="I8" s="54"/>
      <c r="J8" s="136"/>
      <c r="K8" s="110"/>
      <c r="N8" s="56"/>
    </row>
    <row r="9" spans="1:14" s="55" customFormat="1" x14ac:dyDescent="0.2">
      <c r="A9" s="58" t="s">
        <v>25</v>
      </c>
      <c r="B9" s="52"/>
      <c r="C9" s="53">
        <v>0</v>
      </c>
      <c r="D9" s="53">
        <v>10</v>
      </c>
      <c r="E9" s="53">
        <v>3</v>
      </c>
      <c r="F9" s="164">
        <f t="shared" si="0"/>
        <v>30</v>
      </c>
      <c r="G9" s="54"/>
      <c r="H9" s="180">
        <f>D9+D10</f>
        <v>10</v>
      </c>
      <c r="I9" s="180">
        <f>E9+E10</f>
        <v>3</v>
      </c>
      <c r="J9" s="180"/>
      <c r="K9" s="110"/>
      <c r="N9" s="56"/>
    </row>
    <row r="10" spans="1:14" s="55" customFormat="1" x14ac:dyDescent="0.2">
      <c r="A10" s="58" t="s">
        <v>26</v>
      </c>
      <c r="B10" s="52"/>
      <c r="C10" s="53">
        <v>0</v>
      </c>
      <c r="D10" s="53">
        <v>0</v>
      </c>
      <c r="E10" s="53">
        <v>0</v>
      </c>
      <c r="F10" s="169">
        <v>0</v>
      </c>
      <c r="G10" s="54"/>
      <c r="H10" s="54"/>
      <c r="I10" s="54"/>
      <c r="J10" s="54"/>
      <c r="K10" s="110"/>
      <c r="N10" s="56"/>
    </row>
    <row r="11" spans="1:14" s="64" customFormat="1" ht="15" x14ac:dyDescent="0.25">
      <c r="A11" s="62" t="s">
        <v>27</v>
      </c>
      <c r="B11" s="224">
        <v>2</v>
      </c>
      <c r="C11" s="63">
        <f>C12+C13+C14+C15</f>
        <v>75041</v>
      </c>
      <c r="D11" s="63">
        <f>D12+D13+D14+D15</f>
        <v>89027</v>
      </c>
      <c r="E11" s="63">
        <f>E12+E13+E14+E15</f>
        <v>60506</v>
      </c>
      <c r="F11" s="165">
        <f t="shared" si="0"/>
        <v>67.963651476518365</v>
      </c>
      <c r="G11" s="49"/>
      <c r="H11" s="49"/>
      <c r="I11" s="49"/>
      <c r="J11" s="49"/>
      <c r="K11" s="132"/>
      <c r="N11" s="65"/>
    </row>
    <row r="12" spans="1:14" s="55" customFormat="1" x14ac:dyDescent="0.2">
      <c r="A12" s="51" t="s">
        <v>23</v>
      </c>
      <c r="B12" s="52"/>
      <c r="C12" s="53">
        <v>68841</v>
      </c>
      <c r="D12" s="53">
        <v>67720</v>
      </c>
      <c r="E12" s="53">
        <v>39597</v>
      </c>
      <c r="F12" s="164">
        <f t="shared" si="0"/>
        <v>58.471647962197281</v>
      </c>
      <c r="G12" s="54"/>
      <c r="H12" s="54"/>
      <c r="I12" s="54"/>
      <c r="J12" s="54"/>
      <c r="K12" s="110"/>
      <c r="N12" s="56"/>
    </row>
    <row r="13" spans="1:14" s="55" customFormat="1" x14ac:dyDescent="0.2">
      <c r="A13" s="51" t="s">
        <v>24</v>
      </c>
      <c r="B13" s="52"/>
      <c r="C13" s="53">
        <v>6200</v>
      </c>
      <c r="D13" s="53">
        <v>15976</v>
      </c>
      <c r="E13" s="53">
        <v>15578</v>
      </c>
      <c r="F13" s="164">
        <f t="shared" si="0"/>
        <v>97.508763144717079</v>
      </c>
      <c r="G13" s="54"/>
      <c r="H13" s="54"/>
      <c r="I13" s="54"/>
      <c r="J13" s="54"/>
      <c r="K13" s="110"/>
      <c r="N13" s="56"/>
    </row>
    <row r="14" spans="1:14" s="55" customFormat="1" x14ac:dyDescent="0.2">
      <c r="A14" s="58" t="s">
        <v>25</v>
      </c>
      <c r="B14" s="52"/>
      <c r="C14" s="53">
        <v>0</v>
      </c>
      <c r="D14" s="53">
        <v>5331</v>
      </c>
      <c r="E14" s="53">
        <v>5331</v>
      </c>
      <c r="F14" s="164">
        <f t="shared" si="0"/>
        <v>100</v>
      </c>
      <c r="G14" s="54"/>
      <c r="H14" s="180">
        <f>D14+D15</f>
        <v>5331</v>
      </c>
      <c r="I14" s="180">
        <f>E14+E15</f>
        <v>5331</v>
      </c>
      <c r="J14" s="180"/>
      <c r="K14" s="110"/>
      <c r="N14" s="56"/>
    </row>
    <row r="15" spans="1:14" s="55" customFormat="1" x14ac:dyDescent="0.2">
      <c r="A15" s="66" t="s">
        <v>26</v>
      </c>
      <c r="B15" s="60"/>
      <c r="C15" s="61">
        <v>0</v>
      </c>
      <c r="D15" s="61">
        <v>0</v>
      </c>
      <c r="E15" s="61">
        <v>0</v>
      </c>
      <c r="F15" s="169">
        <v>0</v>
      </c>
      <c r="G15" s="54"/>
      <c r="H15" s="54"/>
      <c r="I15" s="54"/>
      <c r="J15" s="54"/>
      <c r="K15" s="110"/>
      <c r="N15" s="56"/>
    </row>
    <row r="16" spans="1:14" s="64" customFormat="1" ht="15" x14ac:dyDescent="0.25">
      <c r="A16" s="62" t="s">
        <v>28</v>
      </c>
      <c r="B16" s="224">
        <v>3</v>
      </c>
      <c r="C16" s="63">
        <f>C17+C18+C19+C20+C21</f>
        <v>307350</v>
      </c>
      <c r="D16" s="63">
        <f>D17+D18+D19+D20+D21</f>
        <v>305594</v>
      </c>
      <c r="E16" s="63">
        <f>E17+E18+E19+E20+E21</f>
        <v>218018</v>
      </c>
      <c r="F16" s="165">
        <f t="shared" si="0"/>
        <v>71.342369287355126</v>
      </c>
      <c r="G16" s="49"/>
      <c r="H16" s="49"/>
      <c r="I16" s="49"/>
      <c r="J16" s="49"/>
      <c r="K16" s="132"/>
      <c r="N16" s="65"/>
    </row>
    <row r="17" spans="1:14" s="64" customFormat="1" x14ac:dyDescent="0.2">
      <c r="A17" s="51" t="s">
        <v>23</v>
      </c>
      <c r="B17" s="67"/>
      <c r="C17" s="53">
        <v>297164</v>
      </c>
      <c r="D17" s="53">
        <v>292322</v>
      </c>
      <c r="E17" s="53">
        <v>212206</v>
      </c>
      <c r="F17" s="164">
        <f t="shared" si="0"/>
        <v>72.593236225805796</v>
      </c>
      <c r="G17" s="54"/>
      <c r="H17" s="54"/>
      <c r="I17" s="54"/>
      <c r="J17" s="54"/>
      <c r="K17" s="110"/>
      <c r="N17" s="65"/>
    </row>
    <row r="18" spans="1:14" s="64" customFormat="1" x14ac:dyDescent="0.2">
      <c r="A18" s="51" t="s">
        <v>24</v>
      </c>
      <c r="B18" s="67"/>
      <c r="C18" s="53">
        <v>4100</v>
      </c>
      <c r="D18" s="53">
        <v>6239</v>
      </c>
      <c r="E18" s="53">
        <v>820</v>
      </c>
      <c r="F18" s="164">
        <f t="shared" si="0"/>
        <v>13.143131912165412</v>
      </c>
      <c r="G18" s="54"/>
      <c r="H18" s="54"/>
      <c r="I18" s="54"/>
      <c r="J18" s="54"/>
      <c r="K18" s="110"/>
      <c r="N18" s="65"/>
    </row>
    <row r="19" spans="1:14" s="55" customFormat="1" x14ac:dyDescent="0.2">
      <c r="A19" s="58" t="s">
        <v>25</v>
      </c>
      <c r="B19" s="52"/>
      <c r="C19" s="53">
        <v>0</v>
      </c>
      <c r="D19" s="53">
        <v>935</v>
      </c>
      <c r="E19" s="53">
        <v>460</v>
      </c>
      <c r="F19" s="164">
        <f t="shared" si="0"/>
        <v>49.19786096256685</v>
      </c>
      <c r="G19" s="54"/>
      <c r="H19" s="180">
        <f>D19+D20</f>
        <v>935</v>
      </c>
      <c r="I19" s="180">
        <f>E19+E20</f>
        <v>460</v>
      </c>
      <c r="J19" s="180"/>
      <c r="K19" s="110"/>
      <c r="N19" s="56"/>
    </row>
    <row r="20" spans="1:14" s="55" customFormat="1" x14ac:dyDescent="0.2">
      <c r="A20" s="58" t="s">
        <v>26</v>
      </c>
      <c r="B20" s="52"/>
      <c r="C20" s="53">
        <v>0</v>
      </c>
      <c r="D20" s="53">
        <v>0</v>
      </c>
      <c r="E20" s="53">
        <v>0</v>
      </c>
      <c r="F20" s="164">
        <v>0</v>
      </c>
      <c r="G20" s="54"/>
      <c r="H20" s="54"/>
      <c r="I20" s="54"/>
      <c r="J20" s="54"/>
      <c r="K20" s="110"/>
      <c r="N20" s="56"/>
    </row>
    <row r="21" spans="1:14" s="55" customFormat="1" x14ac:dyDescent="0.2">
      <c r="A21" s="66" t="s">
        <v>93</v>
      </c>
      <c r="B21" s="52"/>
      <c r="C21" s="53">
        <v>6086</v>
      </c>
      <c r="D21" s="53">
        <v>6098</v>
      </c>
      <c r="E21" s="53">
        <v>4532</v>
      </c>
      <c r="F21" s="169">
        <f t="shared" si="0"/>
        <v>74.319448999672019</v>
      </c>
      <c r="G21" s="54"/>
      <c r="H21" s="54"/>
      <c r="I21" s="54"/>
      <c r="J21" s="54"/>
      <c r="K21" s="110"/>
      <c r="N21" s="56"/>
    </row>
    <row r="22" spans="1:14" s="64" customFormat="1" ht="15" x14ac:dyDescent="0.25">
      <c r="A22" s="62" t="s">
        <v>29</v>
      </c>
      <c r="B22" s="224">
        <v>4</v>
      </c>
      <c r="C22" s="63">
        <f>C23+C24+C25+C26</f>
        <v>34765</v>
      </c>
      <c r="D22" s="63">
        <f>D23+D24+D25+D26</f>
        <v>25055</v>
      </c>
      <c r="E22" s="63">
        <f>E23+E24+E25+E26</f>
        <v>22319</v>
      </c>
      <c r="F22" s="165">
        <f t="shared" si="0"/>
        <v>89.080023947315894</v>
      </c>
      <c r="G22" s="49"/>
      <c r="H22" s="49"/>
      <c r="I22" s="49"/>
      <c r="J22" s="49"/>
      <c r="K22" s="132"/>
      <c r="N22" s="65"/>
    </row>
    <row r="23" spans="1:14" s="64" customFormat="1" x14ac:dyDescent="0.2">
      <c r="A23" s="51" t="s">
        <v>23</v>
      </c>
      <c r="B23" s="67"/>
      <c r="C23" s="53">
        <v>22807</v>
      </c>
      <c r="D23" s="53">
        <v>22307</v>
      </c>
      <c r="E23" s="53">
        <v>20684</v>
      </c>
      <c r="F23" s="164">
        <f t="shared" si="0"/>
        <v>92.724256959698749</v>
      </c>
      <c r="G23" s="54"/>
      <c r="H23" s="54"/>
      <c r="I23" s="54"/>
      <c r="J23" s="54"/>
      <c r="K23" s="110"/>
      <c r="N23" s="65"/>
    </row>
    <row r="24" spans="1:14" s="64" customFormat="1" x14ac:dyDescent="0.2">
      <c r="A24" s="51" t="s">
        <v>24</v>
      </c>
      <c r="B24" s="67"/>
      <c r="C24" s="53">
        <v>11958</v>
      </c>
      <c r="D24" s="53">
        <v>2748</v>
      </c>
      <c r="E24" s="53">
        <v>1635</v>
      </c>
      <c r="F24" s="164">
        <f t="shared" si="0"/>
        <v>59.497816593886469</v>
      </c>
      <c r="G24" s="54"/>
      <c r="H24" s="54"/>
      <c r="I24" s="54"/>
      <c r="J24" s="54"/>
      <c r="K24" s="110"/>
      <c r="N24" s="65"/>
    </row>
    <row r="25" spans="1:14" s="55" customFormat="1" x14ac:dyDescent="0.2">
      <c r="A25" s="58" t="s">
        <v>25</v>
      </c>
      <c r="B25" s="52"/>
      <c r="C25" s="53">
        <v>0</v>
      </c>
      <c r="D25" s="53">
        <v>0</v>
      </c>
      <c r="E25" s="53">
        <v>0</v>
      </c>
      <c r="F25" s="164">
        <v>0</v>
      </c>
      <c r="G25" s="54"/>
      <c r="H25" s="180">
        <f>D25+D26</f>
        <v>0</v>
      </c>
      <c r="I25" s="180">
        <f>E25+E26</f>
        <v>0</v>
      </c>
      <c r="J25" s="180"/>
      <c r="K25" s="110"/>
      <c r="N25" s="56"/>
    </row>
    <row r="26" spans="1:14" s="55" customFormat="1" x14ac:dyDescent="0.2">
      <c r="A26" s="68" t="s">
        <v>26</v>
      </c>
      <c r="B26" s="60"/>
      <c r="C26" s="61">
        <v>0</v>
      </c>
      <c r="D26" s="61">
        <v>0</v>
      </c>
      <c r="E26" s="61">
        <v>0</v>
      </c>
      <c r="F26" s="169">
        <v>0</v>
      </c>
      <c r="G26" s="54"/>
      <c r="H26" s="54"/>
      <c r="I26" s="54"/>
      <c r="J26" s="54"/>
      <c r="K26" s="110"/>
      <c r="N26" s="56"/>
    </row>
    <row r="27" spans="1:14" s="64" customFormat="1" ht="15" x14ac:dyDescent="0.25">
      <c r="A27" s="69" t="s">
        <v>30</v>
      </c>
      <c r="B27" s="224">
        <v>5</v>
      </c>
      <c r="C27" s="63">
        <f>C28+C29+C30+C31</f>
        <v>50</v>
      </c>
      <c r="D27" s="63">
        <f>D28+D29+D30+D31</f>
        <v>50</v>
      </c>
      <c r="E27" s="63">
        <f>E28+E29+E30+E31</f>
        <v>12</v>
      </c>
      <c r="F27" s="165">
        <f t="shared" si="0"/>
        <v>24</v>
      </c>
      <c r="G27" s="54"/>
      <c r="H27" s="54"/>
      <c r="I27" s="54"/>
      <c r="J27" s="54"/>
      <c r="K27" s="132"/>
      <c r="N27" s="65"/>
    </row>
    <row r="28" spans="1:14" s="64" customFormat="1" x14ac:dyDescent="0.2">
      <c r="A28" s="70" t="s">
        <v>23</v>
      </c>
      <c r="B28" s="67"/>
      <c r="C28" s="53">
        <v>50</v>
      </c>
      <c r="D28" s="53">
        <v>50</v>
      </c>
      <c r="E28" s="53">
        <v>12</v>
      </c>
      <c r="F28" s="164">
        <f t="shared" si="0"/>
        <v>24</v>
      </c>
      <c r="G28" s="54"/>
      <c r="H28" s="54"/>
      <c r="I28" s="54"/>
      <c r="J28" s="54"/>
      <c r="K28" s="110"/>
      <c r="N28" s="65"/>
    </row>
    <row r="29" spans="1:14" s="64" customFormat="1" x14ac:dyDescent="0.2">
      <c r="A29" s="70" t="s">
        <v>24</v>
      </c>
      <c r="B29" s="67"/>
      <c r="C29" s="53">
        <v>0</v>
      </c>
      <c r="D29" s="53">
        <v>0</v>
      </c>
      <c r="E29" s="53">
        <v>0</v>
      </c>
      <c r="F29" s="164">
        <v>0</v>
      </c>
      <c r="G29" s="54"/>
      <c r="H29" s="54"/>
      <c r="I29" s="54"/>
      <c r="J29" s="54"/>
      <c r="K29" s="110"/>
      <c r="N29" s="65"/>
    </row>
    <row r="30" spans="1:14" s="64" customFormat="1" x14ac:dyDescent="0.2">
      <c r="A30" s="58" t="s">
        <v>25</v>
      </c>
      <c r="B30" s="67"/>
      <c r="C30" s="53">
        <v>0</v>
      </c>
      <c r="D30" s="53">
        <v>0</v>
      </c>
      <c r="E30" s="53">
        <v>0</v>
      </c>
      <c r="F30" s="164">
        <v>0</v>
      </c>
      <c r="G30" s="54"/>
      <c r="H30" s="180">
        <f>D30+D31</f>
        <v>0</v>
      </c>
      <c r="I30" s="180">
        <f>E30+E31</f>
        <v>0</v>
      </c>
      <c r="J30" s="180"/>
      <c r="K30" s="110"/>
      <c r="N30" s="65"/>
    </row>
    <row r="31" spans="1:14" s="64" customFormat="1" x14ac:dyDescent="0.2">
      <c r="A31" s="66" t="s">
        <v>26</v>
      </c>
      <c r="B31" s="71"/>
      <c r="C31" s="61">
        <v>0</v>
      </c>
      <c r="D31" s="61">
        <v>0</v>
      </c>
      <c r="E31" s="61">
        <v>0</v>
      </c>
      <c r="F31" s="169">
        <v>0</v>
      </c>
      <c r="G31" s="54"/>
      <c r="H31" s="54"/>
      <c r="I31" s="54"/>
      <c r="J31" s="54"/>
      <c r="K31" s="110"/>
      <c r="N31" s="65"/>
    </row>
    <row r="32" spans="1:14" s="64" customFormat="1" ht="15" x14ac:dyDescent="0.25">
      <c r="A32" s="62" t="s">
        <v>31</v>
      </c>
      <c r="B32" s="67">
        <v>6</v>
      </c>
      <c r="C32" s="174">
        <f>C33+C34+C35+C36</f>
        <v>26969</v>
      </c>
      <c r="D32" s="174">
        <f>D33+D34+D35+D36</f>
        <v>26069</v>
      </c>
      <c r="E32" s="174">
        <f>E33+E34+E35+E36</f>
        <v>12569</v>
      </c>
      <c r="F32" s="165">
        <f t="shared" si="0"/>
        <v>48.214354213817181</v>
      </c>
      <c r="G32" s="49"/>
      <c r="H32" s="49"/>
      <c r="I32" s="49"/>
      <c r="J32" s="49"/>
      <c r="K32" s="132"/>
      <c r="N32" s="65"/>
    </row>
    <row r="33" spans="1:14" s="64" customFormat="1" x14ac:dyDescent="0.2">
      <c r="A33" s="51" t="s">
        <v>23</v>
      </c>
      <c r="B33" s="67"/>
      <c r="C33" s="53">
        <v>23969</v>
      </c>
      <c r="D33" s="53">
        <v>23069</v>
      </c>
      <c r="E33" s="53">
        <v>11853</v>
      </c>
      <c r="F33" s="164">
        <f t="shared" si="0"/>
        <v>51.380640686635751</v>
      </c>
      <c r="G33" s="54"/>
      <c r="H33" s="54"/>
      <c r="I33" s="54"/>
      <c r="J33" s="54"/>
      <c r="K33" s="110"/>
      <c r="N33" s="65"/>
    </row>
    <row r="34" spans="1:14" s="64" customFormat="1" x14ac:dyDescent="0.2">
      <c r="A34" s="51" t="s">
        <v>24</v>
      </c>
      <c r="B34" s="67"/>
      <c r="C34" s="265">
        <v>3000</v>
      </c>
      <c r="D34" s="53">
        <v>3000</v>
      </c>
      <c r="E34" s="53">
        <v>716</v>
      </c>
      <c r="F34" s="164">
        <f t="shared" si="0"/>
        <v>23.866666666666667</v>
      </c>
      <c r="G34" s="54"/>
      <c r="H34" s="54"/>
      <c r="I34" s="54"/>
      <c r="J34" s="54"/>
      <c r="K34" s="110"/>
      <c r="N34" s="65"/>
    </row>
    <row r="35" spans="1:14" s="55" customFormat="1" x14ac:dyDescent="0.2">
      <c r="A35" s="58" t="s">
        <v>25</v>
      </c>
      <c r="B35" s="52"/>
      <c r="C35" s="53">
        <v>0</v>
      </c>
      <c r="D35" s="53">
        <v>0</v>
      </c>
      <c r="E35" s="53">
        <v>0</v>
      </c>
      <c r="F35" s="164">
        <v>0</v>
      </c>
      <c r="G35" s="54"/>
      <c r="H35" s="180">
        <f>D35+D36</f>
        <v>0</v>
      </c>
      <c r="I35" s="180">
        <f>E35+E36</f>
        <v>0</v>
      </c>
      <c r="J35" s="180"/>
      <c r="K35" s="110"/>
      <c r="N35" s="56"/>
    </row>
    <row r="36" spans="1:14" s="55" customFormat="1" x14ac:dyDescent="0.2">
      <c r="A36" s="66" t="s">
        <v>26</v>
      </c>
      <c r="B36" s="60"/>
      <c r="C36" s="61">
        <v>0</v>
      </c>
      <c r="D36" s="61">
        <v>0</v>
      </c>
      <c r="E36" s="61">
        <v>0</v>
      </c>
      <c r="F36" s="169">
        <v>0</v>
      </c>
      <c r="G36" s="54"/>
      <c r="H36" s="54"/>
      <c r="I36" s="54"/>
      <c r="J36" s="54"/>
      <c r="K36" s="110"/>
      <c r="N36" s="56"/>
    </row>
    <row r="37" spans="1:14" s="64" customFormat="1" ht="15" x14ac:dyDescent="0.25">
      <c r="A37" s="62" t="s">
        <v>32</v>
      </c>
      <c r="B37" s="224">
        <v>7</v>
      </c>
      <c r="C37" s="63">
        <f>C38+C39+C40+C41</f>
        <v>155978</v>
      </c>
      <c r="D37" s="63">
        <f>D38+D39+D40+D41</f>
        <v>325881</v>
      </c>
      <c r="E37" s="63">
        <f>E38+E39+E40+E41</f>
        <v>40032</v>
      </c>
      <c r="F37" s="165">
        <f t="shared" si="0"/>
        <v>12.284238725178822</v>
      </c>
      <c r="G37" s="49"/>
      <c r="H37" s="49"/>
      <c r="I37" s="49"/>
      <c r="J37" s="49"/>
      <c r="K37" s="132"/>
      <c r="N37" s="65"/>
    </row>
    <row r="38" spans="1:14" s="64" customFormat="1" x14ac:dyDescent="0.2">
      <c r="A38" s="51" t="s">
        <v>23</v>
      </c>
      <c r="B38" s="67"/>
      <c r="C38" s="53">
        <v>155978</v>
      </c>
      <c r="D38" s="53">
        <v>323605</v>
      </c>
      <c r="E38" s="53">
        <v>40032</v>
      </c>
      <c r="F38" s="164">
        <f>(E38/D38)*100</f>
        <v>12.370637042072898</v>
      </c>
      <c r="G38" s="54"/>
      <c r="H38" s="54"/>
      <c r="I38" s="54"/>
      <c r="J38" s="54"/>
      <c r="K38" s="110"/>
      <c r="N38" s="65"/>
    </row>
    <row r="39" spans="1:14" s="64" customFormat="1" x14ac:dyDescent="0.2">
      <c r="A39" s="51" t="s">
        <v>24</v>
      </c>
      <c r="B39" s="67"/>
      <c r="C39" s="53">
        <v>0</v>
      </c>
      <c r="D39" s="53">
        <v>0</v>
      </c>
      <c r="E39" s="53">
        <v>0</v>
      </c>
      <c r="F39" s="164">
        <v>0</v>
      </c>
      <c r="G39" s="54"/>
      <c r="H39" s="54"/>
      <c r="I39" s="54"/>
      <c r="J39" s="54"/>
      <c r="K39" s="110"/>
      <c r="N39" s="65"/>
    </row>
    <row r="40" spans="1:14" s="55" customFormat="1" x14ac:dyDescent="0.2">
      <c r="A40" s="58" t="s">
        <v>25</v>
      </c>
      <c r="B40" s="52"/>
      <c r="C40" s="53">
        <v>0</v>
      </c>
      <c r="D40" s="53">
        <v>2276</v>
      </c>
      <c r="E40" s="53">
        <v>0</v>
      </c>
      <c r="F40" s="164">
        <f t="shared" si="0"/>
        <v>0</v>
      </c>
      <c r="G40" s="54"/>
      <c r="H40" s="180">
        <f>D40+D41</f>
        <v>2276</v>
      </c>
      <c r="I40" s="180">
        <f>E40+E41</f>
        <v>0</v>
      </c>
      <c r="J40" s="180"/>
      <c r="K40" s="110"/>
      <c r="N40" s="56"/>
    </row>
    <row r="41" spans="1:14" s="55" customFormat="1" x14ac:dyDescent="0.2">
      <c r="A41" s="58" t="s">
        <v>26</v>
      </c>
      <c r="B41" s="52"/>
      <c r="C41" s="53">
        <v>0</v>
      </c>
      <c r="D41" s="53">
        <v>0</v>
      </c>
      <c r="E41" s="53">
        <v>0</v>
      </c>
      <c r="F41" s="169">
        <v>0</v>
      </c>
      <c r="G41" s="54"/>
      <c r="H41" s="54"/>
      <c r="I41" s="54"/>
      <c r="J41" s="54"/>
      <c r="K41" s="110"/>
      <c r="N41" s="56"/>
    </row>
    <row r="42" spans="1:14" s="64" customFormat="1" ht="15" x14ac:dyDescent="0.25">
      <c r="A42" s="62" t="s">
        <v>33</v>
      </c>
      <c r="B42" s="224">
        <v>8</v>
      </c>
      <c r="C42" s="63">
        <f>C43+C44+C45+C46</f>
        <v>79494</v>
      </c>
      <c r="D42" s="63">
        <f>D43+D44+D45+D46</f>
        <v>87142</v>
      </c>
      <c r="E42" s="63">
        <f>E43+E44+E45+E46</f>
        <v>79924</v>
      </c>
      <c r="F42" s="165">
        <f t="shared" si="0"/>
        <v>91.716967707879093</v>
      </c>
      <c r="G42" s="49"/>
      <c r="H42" s="49"/>
      <c r="I42" s="49"/>
      <c r="J42" s="49"/>
      <c r="K42" s="132"/>
      <c r="N42" s="65"/>
    </row>
    <row r="43" spans="1:14" s="64" customFormat="1" x14ac:dyDescent="0.2">
      <c r="A43" s="51" t="s">
        <v>23</v>
      </c>
      <c r="B43" s="67"/>
      <c r="C43" s="53">
        <v>65867</v>
      </c>
      <c r="D43" s="53">
        <v>39050</v>
      </c>
      <c r="E43" s="53">
        <v>33503</v>
      </c>
      <c r="F43" s="164">
        <f t="shared" si="0"/>
        <v>85.795134443021766</v>
      </c>
      <c r="G43" s="54"/>
      <c r="H43" s="54"/>
      <c r="I43" s="54"/>
      <c r="J43" s="54"/>
      <c r="K43" s="110"/>
      <c r="N43" s="65"/>
    </row>
    <row r="44" spans="1:14" s="64" customFormat="1" x14ac:dyDescent="0.2">
      <c r="A44" s="51" t="s">
        <v>24</v>
      </c>
      <c r="B44" s="67"/>
      <c r="C44" s="53">
        <v>13627</v>
      </c>
      <c r="D44" s="53">
        <v>47253</v>
      </c>
      <c r="E44" s="53">
        <v>46082</v>
      </c>
      <c r="F44" s="164">
        <f t="shared" si="0"/>
        <v>97.521850464520782</v>
      </c>
      <c r="G44" s="54"/>
      <c r="H44" s="54"/>
      <c r="I44" s="54"/>
      <c r="J44" s="54"/>
      <c r="K44" s="110"/>
      <c r="N44" s="65"/>
    </row>
    <row r="45" spans="1:14" s="55" customFormat="1" x14ac:dyDescent="0.2">
      <c r="A45" s="58" t="s">
        <v>25</v>
      </c>
      <c r="B45" s="52"/>
      <c r="C45" s="53">
        <v>0</v>
      </c>
      <c r="D45" s="53">
        <v>839</v>
      </c>
      <c r="E45" s="53">
        <v>339</v>
      </c>
      <c r="F45" s="164">
        <f t="shared" si="0"/>
        <v>40.405244338498214</v>
      </c>
      <c r="G45" s="54"/>
      <c r="H45" s="180">
        <f>D45+D46</f>
        <v>839</v>
      </c>
      <c r="I45" s="180">
        <f>E45+E46</f>
        <v>339</v>
      </c>
      <c r="J45" s="180"/>
      <c r="K45" s="110"/>
      <c r="N45" s="56"/>
    </row>
    <row r="46" spans="1:14" s="55" customFormat="1" x14ac:dyDescent="0.2">
      <c r="A46" s="66" t="s">
        <v>26</v>
      </c>
      <c r="B46" s="60"/>
      <c r="C46" s="61">
        <v>0</v>
      </c>
      <c r="D46" s="61">
        <v>0</v>
      </c>
      <c r="E46" s="61">
        <v>0</v>
      </c>
      <c r="F46" s="169">
        <v>0</v>
      </c>
      <c r="G46" s="54"/>
      <c r="H46" s="54"/>
      <c r="I46" s="54"/>
      <c r="J46" s="136"/>
      <c r="K46" s="110"/>
      <c r="N46" s="56"/>
    </row>
    <row r="47" spans="1:14" ht="15" customHeight="1" x14ac:dyDescent="0.25">
      <c r="A47" s="72" t="s">
        <v>34</v>
      </c>
      <c r="B47" s="224">
        <v>9</v>
      </c>
      <c r="C47" s="63">
        <f>C48+C49+C50+C51</f>
        <v>25202</v>
      </c>
      <c r="D47" s="272">
        <f>D48+D49+D50+D51</f>
        <v>45251</v>
      </c>
      <c r="E47" s="63">
        <f>E48+E49+E50+E51</f>
        <v>32598</v>
      </c>
      <c r="F47" s="165">
        <f t="shared" si="0"/>
        <v>72.038187001392245</v>
      </c>
      <c r="G47" s="49"/>
      <c r="H47" s="49"/>
      <c r="I47" s="49"/>
      <c r="J47" s="136"/>
      <c r="K47" s="132"/>
    </row>
    <row r="48" spans="1:14" ht="15" customHeight="1" x14ac:dyDescent="0.2">
      <c r="A48" s="51" t="s">
        <v>23</v>
      </c>
      <c r="B48" s="67"/>
      <c r="C48" s="53">
        <v>25202</v>
      </c>
      <c r="D48" s="265">
        <v>27062</v>
      </c>
      <c r="E48" s="53">
        <v>18807</v>
      </c>
      <c r="F48" s="164">
        <f t="shared" si="0"/>
        <v>69.495972211957721</v>
      </c>
      <c r="G48" s="54"/>
      <c r="H48" s="54"/>
      <c r="I48" s="54"/>
      <c r="J48" s="136"/>
      <c r="K48" s="110"/>
    </row>
    <row r="49" spans="1:14" ht="15" customHeight="1" x14ac:dyDescent="0.2">
      <c r="A49" s="51" t="s">
        <v>24</v>
      </c>
      <c r="B49" s="67"/>
      <c r="C49" s="53">
        <v>0</v>
      </c>
      <c r="D49" s="265">
        <v>7896</v>
      </c>
      <c r="E49" s="53">
        <v>7396</v>
      </c>
      <c r="F49" s="164">
        <f t="shared" si="0"/>
        <v>93.667679837892607</v>
      </c>
      <c r="G49" s="54"/>
      <c r="H49" s="54"/>
      <c r="I49" s="180">
        <f>D50+D51</f>
        <v>10293</v>
      </c>
      <c r="J49" s="180">
        <f>E50+E51</f>
        <v>6395</v>
      </c>
      <c r="K49" s="110"/>
    </row>
    <row r="50" spans="1:14" s="55" customFormat="1" x14ac:dyDescent="0.2">
      <c r="A50" s="58" t="s">
        <v>25</v>
      </c>
      <c r="B50" s="52"/>
      <c r="C50" s="53">
        <v>0</v>
      </c>
      <c r="D50" s="265">
        <v>5409</v>
      </c>
      <c r="E50" s="53">
        <v>5409</v>
      </c>
      <c r="F50" s="164">
        <f t="shared" si="0"/>
        <v>100</v>
      </c>
      <c r="G50" s="54"/>
      <c r="H50" s="180">
        <f>C7+C8+C12+C13+C17+C18+C23+C24+C28+C29+C33+C34+C38+C39+C43+C44+C48+C49</f>
        <v>737851</v>
      </c>
      <c r="I50" s="180">
        <f>D7+D8+D12+D13+D17+D18+D23+D24+D28+D29+D33+D34+D38+D39+D43+D44+D48+D49</f>
        <v>916905</v>
      </c>
      <c r="J50" s="180">
        <f>E7+E8+E12+E13+E17+E18+E23+E24+E28+E29+E33+E34+E38+E39+E43+E44+E48+E49</f>
        <v>469516</v>
      </c>
      <c r="K50" s="110" t="s">
        <v>91</v>
      </c>
      <c r="N50" s="56"/>
    </row>
    <row r="51" spans="1:14" s="55" customFormat="1" ht="15" thickBot="1" x14ac:dyDescent="0.25">
      <c r="A51" s="73" t="s">
        <v>26</v>
      </c>
      <c r="B51" s="74"/>
      <c r="C51" s="75">
        <v>0</v>
      </c>
      <c r="D51" s="268">
        <v>4884</v>
      </c>
      <c r="E51" s="268">
        <v>986</v>
      </c>
      <c r="F51" s="170">
        <f t="shared" si="0"/>
        <v>20.18837018837019</v>
      </c>
      <c r="G51" s="54"/>
      <c r="H51" s="181">
        <f>C9+C10+C14+C15+C19+C20+C30+C31+C35+C36+C40+C41+C45+C46+C50+C51</f>
        <v>0</v>
      </c>
      <c r="I51" s="181">
        <f>H9+H14+H19+H25+H30+H35+H40+H45+I49</f>
        <v>19684</v>
      </c>
      <c r="J51" s="181">
        <f>I9+I14+I19+I25+I30+I35+I40+I45+J49</f>
        <v>12528</v>
      </c>
      <c r="K51" s="110" t="s">
        <v>88</v>
      </c>
      <c r="N51" s="56"/>
    </row>
    <row r="52" spans="1:14" s="55" customFormat="1" ht="13.5" hidden="1" customHeight="1" x14ac:dyDescent="0.2">
      <c r="A52" s="76"/>
      <c r="B52" s="77"/>
      <c r="C52" s="40">
        <f t="shared" ref="C52:E55" si="1">SUM(C48,C43,C38,C33,C28,C23,C17,C12,C7)</f>
        <v>698966</v>
      </c>
      <c r="D52" s="40">
        <f t="shared" si="1"/>
        <v>833593</v>
      </c>
      <c r="E52" s="40">
        <f t="shared" si="1"/>
        <v>397243</v>
      </c>
      <c r="F52" s="55" t="s">
        <v>35</v>
      </c>
      <c r="J52" s="141"/>
      <c r="K52" s="108"/>
      <c r="L52" s="78"/>
      <c r="N52" s="56"/>
    </row>
    <row r="53" spans="1:14" s="55" customFormat="1" ht="12.75" hidden="1" customHeight="1" x14ac:dyDescent="0.2">
      <c r="A53" s="76"/>
      <c r="B53" s="77"/>
      <c r="C53" s="40">
        <f t="shared" si="1"/>
        <v>38885</v>
      </c>
      <c r="D53" s="40">
        <f t="shared" si="1"/>
        <v>83312</v>
      </c>
      <c r="E53" s="40">
        <f t="shared" si="1"/>
        <v>72273</v>
      </c>
      <c r="F53" s="79" t="s">
        <v>36</v>
      </c>
      <c r="G53" s="79"/>
      <c r="H53" s="79"/>
      <c r="I53" s="79"/>
      <c r="J53" s="136"/>
      <c r="K53" s="108"/>
      <c r="N53" s="56"/>
    </row>
    <row r="54" spans="1:14" s="55" customFormat="1" ht="12.75" hidden="1" customHeight="1" x14ac:dyDescent="0.2">
      <c r="A54" s="76"/>
      <c r="B54" s="77"/>
      <c r="C54" s="40">
        <f t="shared" si="1"/>
        <v>0</v>
      </c>
      <c r="D54" s="40">
        <f t="shared" si="1"/>
        <v>14800</v>
      </c>
      <c r="E54" s="40">
        <f t="shared" si="1"/>
        <v>11542</v>
      </c>
      <c r="F54" s="79" t="s">
        <v>37</v>
      </c>
      <c r="G54" s="79"/>
      <c r="H54" s="79"/>
      <c r="I54" s="79"/>
      <c r="J54" s="136"/>
      <c r="K54" s="108"/>
      <c r="N54" s="56"/>
    </row>
    <row r="55" spans="1:14" s="55" customFormat="1" ht="12.75" hidden="1" customHeight="1" x14ac:dyDescent="0.2">
      <c r="A55" s="76"/>
      <c r="B55" s="77"/>
      <c r="C55" s="40">
        <f t="shared" si="1"/>
        <v>0</v>
      </c>
      <c r="D55" s="40">
        <f t="shared" si="1"/>
        <v>4884</v>
      </c>
      <c r="E55" s="40">
        <f t="shared" si="1"/>
        <v>986</v>
      </c>
      <c r="F55" s="79" t="s">
        <v>38</v>
      </c>
      <c r="G55" s="79"/>
      <c r="H55" s="79"/>
      <c r="I55" s="79"/>
      <c r="J55" s="136"/>
      <c r="K55" s="108"/>
      <c r="N55" s="56"/>
    </row>
    <row r="56" spans="1:14" s="55" customFormat="1" ht="12.75" hidden="1" customHeight="1" x14ac:dyDescent="0.2">
      <c r="A56" s="76"/>
      <c r="B56" s="77"/>
      <c r="C56" s="40" t="e">
        <f>SUM(#REF!,#REF!,#REF!)</f>
        <v>#REF!</v>
      </c>
      <c r="D56" s="40" t="e">
        <f>SUM(#REF!,#REF!,#REF!)</f>
        <v>#REF!</v>
      </c>
      <c r="E56" s="40" t="e">
        <f>SUM(#REF!,#REF!,#REF!)</f>
        <v>#REF!</v>
      </c>
      <c r="F56" s="79" t="s">
        <v>39</v>
      </c>
      <c r="G56" s="79"/>
      <c r="H56" s="79"/>
      <c r="I56" s="79"/>
      <c r="J56" s="136"/>
      <c r="K56" s="108"/>
      <c r="N56" s="56"/>
    </row>
    <row r="57" spans="1:14" s="55" customFormat="1" ht="12.75" hidden="1" customHeight="1" x14ac:dyDescent="0.2">
      <c r="A57" s="76"/>
      <c r="B57" s="77"/>
      <c r="C57" s="80" t="e">
        <f>SUM(C52:C56)</f>
        <v>#REF!</v>
      </c>
      <c r="D57" s="80" t="e">
        <f>SUM(D52:D56)</f>
        <v>#REF!</v>
      </c>
      <c r="E57" s="80" t="e">
        <f>SUM(E52:E56)</f>
        <v>#REF!</v>
      </c>
      <c r="F57" s="79" t="s">
        <v>40</v>
      </c>
      <c r="G57" s="79"/>
      <c r="H57" s="79"/>
      <c r="I57" s="79"/>
      <c r="J57" s="136"/>
      <c r="K57" s="81"/>
      <c r="N57" s="56"/>
    </row>
    <row r="58" spans="1:14" s="55" customFormat="1" ht="12.75" hidden="1" customHeight="1" x14ac:dyDescent="0.2">
      <c r="A58" s="76"/>
      <c r="B58" s="77"/>
      <c r="C58" s="80"/>
      <c r="D58" s="80"/>
      <c r="E58" s="80"/>
      <c r="F58" s="79"/>
      <c r="G58" s="79"/>
      <c r="H58" s="79"/>
      <c r="I58" s="79"/>
      <c r="J58" s="136"/>
      <c r="K58" s="81"/>
      <c r="N58" s="56"/>
    </row>
    <row r="59" spans="1:14" s="55" customFormat="1" ht="12.75" hidden="1" customHeight="1" x14ac:dyDescent="0.2">
      <c r="A59" s="76"/>
      <c r="B59" s="77"/>
      <c r="C59" s="82">
        <f>C6+C11+C16+C22+C27+C32+C37+C42+C47</f>
        <v>743937</v>
      </c>
      <c r="D59" s="80">
        <f>D6+D11+D16+D22+D27+D32+D37+D42+D47</f>
        <v>942687</v>
      </c>
      <c r="E59" s="80">
        <f>E6+E11+E16+E22+E27+E32+E37+E42+E47</f>
        <v>486576</v>
      </c>
      <c r="F59" s="79" t="s">
        <v>41</v>
      </c>
      <c r="G59" s="79"/>
      <c r="H59" s="79"/>
      <c r="I59" s="79"/>
      <c r="J59" s="136"/>
      <c r="K59" s="83"/>
      <c r="N59" s="56"/>
    </row>
    <row r="60" spans="1:14" s="55" customFormat="1" ht="12.75" customHeight="1" thickTop="1" x14ac:dyDescent="0.2">
      <c r="A60" s="76"/>
      <c r="B60" s="77"/>
      <c r="C60" s="82"/>
      <c r="D60" s="80"/>
      <c r="E60" s="80"/>
      <c r="F60" s="79"/>
      <c r="G60" s="79"/>
      <c r="H60" s="79"/>
      <c r="I60" s="79"/>
      <c r="J60" s="136"/>
      <c r="K60" s="83"/>
      <c r="N60" s="56"/>
    </row>
    <row r="61" spans="1:14" s="55" customFormat="1" ht="12.75" customHeight="1" x14ac:dyDescent="0.2">
      <c r="A61" s="76"/>
      <c r="B61" s="77"/>
      <c r="E61" s="270">
        <f>SUM(E47,E42,E37,E32,E27,E22,E16,E11,E6)</f>
        <v>486576</v>
      </c>
      <c r="F61" s="79"/>
      <c r="G61" s="79"/>
      <c r="H61" s="79"/>
      <c r="I61" s="79"/>
      <c r="J61" s="136"/>
      <c r="K61" s="83"/>
      <c r="N61" s="56"/>
    </row>
    <row r="62" spans="1:14" s="55" customFormat="1" ht="12.75" customHeight="1" x14ac:dyDescent="0.2">
      <c r="A62" s="76"/>
      <c r="B62" s="77"/>
      <c r="C62" s="84"/>
      <c r="D62" s="80"/>
      <c r="E62" s="270">
        <f>SUM(C47,C42,C37,C32,C27,C22,C16,C11,C6)</f>
        <v>743937</v>
      </c>
      <c r="F62" s="80"/>
      <c r="G62" s="79"/>
      <c r="H62" s="79"/>
      <c r="I62" s="79"/>
      <c r="J62" s="136"/>
      <c r="K62" s="83"/>
      <c r="N62" s="56"/>
    </row>
    <row r="63" spans="1:14" s="55" customFormat="1" ht="12.75" customHeight="1" x14ac:dyDescent="0.2">
      <c r="A63" s="76"/>
      <c r="B63" s="77"/>
      <c r="C63" s="84"/>
      <c r="D63" s="80"/>
      <c r="E63" s="80"/>
      <c r="F63" s="79"/>
      <c r="G63" s="79"/>
      <c r="H63" s="79"/>
      <c r="I63" s="79"/>
      <c r="J63" s="136"/>
      <c r="K63" s="83"/>
      <c r="N63" s="56"/>
    </row>
    <row r="64" spans="1:14" s="55" customFormat="1" ht="12.75" customHeight="1" x14ac:dyDescent="0.2">
      <c r="A64" s="76"/>
      <c r="B64" s="77"/>
      <c r="C64" s="82"/>
      <c r="D64" s="80"/>
      <c r="E64" s="80"/>
      <c r="F64" s="79"/>
      <c r="G64" s="79"/>
      <c r="H64" s="79"/>
      <c r="I64" s="79"/>
      <c r="J64" s="136"/>
      <c r="K64" s="83"/>
      <c r="N64" s="56"/>
    </row>
    <row r="65" spans="1:15" s="55" customFormat="1" ht="12.75" customHeight="1" x14ac:dyDescent="0.2">
      <c r="A65" s="76"/>
      <c r="B65" s="77"/>
      <c r="C65" s="82"/>
      <c r="D65" s="80"/>
      <c r="E65" s="80"/>
      <c r="F65" s="79"/>
      <c r="G65" s="79"/>
      <c r="H65" s="79"/>
      <c r="I65" s="79"/>
      <c r="J65" s="136"/>
      <c r="K65" s="83"/>
      <c r="N65" s="56"/>
    </row>
    <row r="66" spans="1:15" s="55" customFormat="1" ht="12.75" customHeight="1" x14ac:dyDescent="0.2">
      <c r="A66" s="76"/>
      <c r="B66" s="77"/>
      <c r="C66" s="82"/>
      <c r="D66" s="267"/>
      <c r="E66" s="267"/>
      <c r="F66" s="79"/>
      <c r="G66" s="79"/>
      <c r="H66" s="79"/>
      <c r="I66" s="79"/>
      <c r="J66" s="136"/>
      <c r="K66" s="83"/>
      <c r="N66" s="56"/>
    </row>
    <row r="67" spans="1:15" s="55" customFormat="1" ht="12.75" customHeight="1" x14ac:dyDescent="0.2">
      <c r="A67" s="76"/>
      <c r="B67" s="77"/>
      <c r="C67" s="82"/>
      <c r="D67" s="80"/>
      <c r="E67" s="80"/>
      <c r="F67" s="79"/>
      <c r="G67" s="79"/>
      <c r="H67" s="79"/>
      <c r="I67" s="79"/>
      <c r="J67" s="136"/>
      <c r="K67" s="83"/>
      <c r="N67" s="56"/>
    </row>
    <row r="68" spans="1:15" s="55" customFormat="1" ht="12.75" customHeight="1" x14ac:dyDescent="0.2">
      <c r="A68" s="76"/>
      <c r="B68" s="77"/>
      <c r="C68" s="82"/>
      <c r="D68" s="80"/>
      <c r="E68" s="80"/>
      <c r="F68" s="79"/>
      <c r="G68" s="79"/>
      <c r="H68" s="79"/>
      <c r="I68" s="79"/>
      <c r="J68" s="136"/>
      <c r="K68" s="83"/>
      <c r="N68" s="56"/>
    </row>
    <row r="69" spans="1:15" ht="15" thickBot="1" x14ac:dyDescent="0.25">
      <c r="D69" s="249"/>
      <c r="E69" s="249"/>
      <c r="F69" s="40" t="s">
        <v>0</v>
      </c>
      <c r="G69" s="40"/>
      <c r="H69" s="40"/>
      <c r="I69" s="40"/>
      <c r="J69" s="136"/>
      <c r="K69" s="133"/>
    </row>
    <row r="70" spans="1:15" s="46" customFormat="1" ht="27" thickTop="1" thickBot="1" x14ac:dyDescent="0.25">
      <c r="A70" s="41" t="s">
        <v>18</v>
      </c>
      <c r="B70" s="42" t="s">
        <v>19</v>
      </c>
      <c r="C70" s="43" t="s">
        <v>20</v>
      </c>
      <c r="D70" s="43" t="s">
        <v>21</v>
      </c>
      <c r="E70" s="43" t="s">
        <v>4</v>
      </c>
      <c r="F70" s="44" t="s">
        <v>5</v>
      </c>
      <c r="G70" s="45"/>
      <c r="H70" s="45"/>
      <c r="I70" s="45"/>
      <c r="J70" s="140"/>
      <c r="K70" s="131"/>
      <c r="N70" s="47"/>
    </row>
    <row r="71" spans="1:15" s="85" customFormat="1" ht="30.75" thickTop="1" x14ac:dyDescent="0.25">
      <c r="A71" s="72" t="s">
        <v>42</v>
      </c>
      <c r="B71" s="225">
        <v>10</v>
      </c>
      <c r="C71" s="63">
        <f>C72+C77+C82</f>
        <v>486556</v>
      </c>
      <c r="D71" s="63">
        <f>D72+D77+D82</f>
        <v>5599370</v>
      </c>
      <c r="E71" s="63">
        <f>E72+E77+E82</f>
        <v>5175814</v>
      </c>
      <c r="F71" s="165">
        <f t="shared" ref="F71:F118" si="2">(E71/D71)*100</f>
        <v>92.435649010513686</v>
      </c>
      <c r="G71" s="49"/>
      <c r="H71" s="132"/>
      <c r="I71" s="132"/>
      <c r="J71" s="136"/>
      <c r="K71" s="132"/>
      <c r="N71" s="86"/>
    </row>
    <row r="72" spans="1:15" s="85" customFormat="1" x14ac:dyDescent="0.2">
      <c r="A72" s="87" t="s">
        <v>43</v>
      </c>
      <c r="B72" s="88"/>
      <c r="C72" s="89">
        <f>C73+C74+C75+C76</f>
        <v>68986</v>
      </c>
      <c r="D72" s="89">
        <f>D73+D74+D75+D76</f>
        <v>113510</v>
      </c>
      <c r="E72" s="89">
        <f>E73+E74+E75+E76</f>
        <v>107459</v>
      </c>
      <c r="F72" s="164">
        <f t="shared" si="2"/>
        <v>94.669192141661526</v>
      </c>
      <c r="G72" s="54"/>
      <c r="H72" s="54"/>
      <c r="I72" s="54"/>
      <c r="J72" s="142"/>
      <c r="K72" s="135"/>
      <c r="L72" s="146"/>
      <c r="M72" s="146"/>
      <c r="N72" s="134"/>
      <c r="O72" s="146"/>
    </row>
    <row r="73" spans="1:15" s="85" customFormat="1" x14ac:dyDescent="0.2">
      <c r="A73" s="90" t="s">
        <v>23</v>
      </c>
      <c r="B73" s="91"/>
      <c r="C73" s="53">
        <v>55486</v>
      </c>
      <c r="D73" s="53">
        <v>92330</v>
      </c>
      <c r="E73" s="53">
        <v>87169</v>
      </c>
      <c r="F73" s="164">
        <f t="shared" si="2"/>
        <v>94.410267518682986</v>
      </c>
      <c r="G73" s="54"/>
      <c r="H73" s="54"/>
      <c r="I73" s="54"/>
      <c r="J73" s="142"/>
      <c r="K73" s="110"/>
      <c r="L73" s="78"/>
      <c r="M73" s="146"/>
      <c r="N73" s="134"/>
      <c r="O73" s="146"/>
    </row>
    <row r="74" spans="1:15" s="85" customFormat="1" x14ac:dyDescent="0.2">
      <c r="A74" s="51" t="s">
        <v>24</v>
      </c>
      <c r="B74" s="92"/>
      <c r="C74" s="53">
        <v>13500</v>
      </c>
      <c r="D74" s="53">
        <v>21180</v>
      </c>
      <c r="E74" s="53">
        <v>20290</v>
      </c>
      <c r="F74" s="164">
        <f t="shared" si="2"/>
        <v>95.79792256846082</v>
      </c>
      <c r="G74" s="54"/>
      <c r="H74" s="54"/>
      <c r="I74" s="54"/>
      <c r="J74" s="142"/>
      <c r="K74" s="110"/>
      <c r="L74" s="106"/>
      <c r="M74" s="146"/>
      <c r="N74" s="134"/>
      <c r="O74" s="146"/>
    </row>
    <row r="75" spans="1:15" s="85" customFormat="1" x14ac:dyDescent="0.2">
      <c r="A75" s="58" t="s">
        <v>25</v>
      </c>
      <c r="B75" s="91"/>
      <c r="C75" s="53">
        <v>0</v>
      </c>
      <c r="D75" s="53">
        <v>0</v>
      </c>
      <c r="E75" s="53">
        <v>0</v>
      </c>
      <c r="F75" s="164">
        <v>0</v>
      </c>
      <c r="G75" s="54"/>
      <c r="H75" s="54"/>
      <c r="I75" s="54"/>
      <c r="J75" s="142"/>
      <c r="K75" s="110"/>
      <c r="L75" s="147"/>
      <c r="M75" s="146"/>
      <c r="N75" s="134"/>
      <c r="O75" s="146"/>
    </row>
    <row r="76" spans="1:15" s="85" customFormat="1" x14ac:dyDescent="0.2">
      <c r="A76" s="93" t="s">
        <v>26</v>
      </c>
      <c r="B76" s="92"/>
      <c r="C76" s="53">
        <v>0</v>
      </c>
      <c r="D76" s="53">
        <v>0</v>
      </c>
      <c r="E76" s="53">
        <v>0</v>
      </c>
      <c r="F76" s="164">
        <v>0</v>
      </c>
      <c r="G76" s="54"/>
      <c r="H76" s="54"/>
      <c r="I76" s="54"/>
      <c r="J76" s="142"/>
      <c r="K76" s="110"/>
      <c r="L76" s="106"/>
      <c r="M76" s="146"/>
      <c r="N76" s="134"/>
      <c r="O76" s="146"/>
    </row>
    <row r="77" spans="1:15" s="85" customFormat="1" x14ac:dyDescent="0.2">
      <c r="A77" s="94" t="s">
        <v>45</v>
      </c>
      <c r="B77" s="92"/>
      <c r="C77" s="89">
        <f>C78+C79+C80+C81</f>
        <v>415570</v>
      </c>
      <c r="D77" s="89">
        <f>D78+D79+D80+D81</f>
        <v>2523483</v>
      </c>
      <c r="E77" s="89">
        <f>E78+E79+E80+E81</f>
        <v>2360463</v>
      </c>
      <c r="F77" s="164">
        <f t="shared" si="2"/>
        <v>93.539881188024637</v>
      </c>
      <c r="G77" s="54"/>
      <c r="H77" s="54"/>
      <c r="I77" s="54"/>
      <c r="J77" s="136"/>
      <c r="K77" s="135"/>
      <c r="L77" s="146"/>
      <c r="M77" s="146"/>
      <c r="N77" s="134"/>
      <c r="O77" s="146"/>
    </row>
    <row r="78" spans="1:15" s="85" customFormat="1" x14ac:dyDescent="0.2">
      <c r="A78" s="90" t="s">
        <v>23</v>
      </c>
      <c r="B78" s="92"/>
      <c r="C78" s="53">
        <v>415570</v>
      </c>
      <c r="D78" s="53">
        <v>420939</v>
      </c>
      <c r="E78" s="53">
        <v>347149</v>
      </c>
      <c r="F78" s="164">
        <f t="shared" si="2"/>
        <v>82.470144130147133</v>
      </c>
      <c r="G78" s="185"/>
      <c r="H78" s="185"/>
      <c r="I78" s="54"/>
      <c r="J78" s="136"/>
      <c r="K78" s="110"/>
      <c r="L78" s="146"/>
      <c r="M78" s="146"/>
      <c r="N78" s="134"/>
      <c r="O78" s="146"/>
    </row>
    <row r="79" spans="1:15" s="85" customFormat="1" x14ac:dyDescent="0.2">
      <c r="A79" s="51" t="s">
        <v>24</v>
      </c>
      <c r="B79" s="92"/>
      <c r="C79" s="53">
        <v>0</v>
      </c>
      <c r="D79" s="53">
        <v>46664</v>
      </c>
      <c r="E79" s="53">
        <v>14827</v>
      </c>
      <c r="F79" s="164">
        <f t="shared" si="2"/>
        <v>31.773958511914969</v>
      </c>
      <c r="G79" s="54"/>
      <c r="H79" s="54"/>
      <c r="I79" s="54"/>
      <c r="J79" s="136"/>
      <c r="K79" s="110"/>
      <c r="L79" s="146"/>
      <c r="M79" s="146"/>
      <c r="N79" s="134"/>
      <c r="O79" s="146"/>
    </row>
    <row r="80" spans="1:15" s="85" customFormat="1" x14ac:dyDescent="0.2">
      <c r="A80" s="93" t="s">
        <v>25</v>
      </c>
      <c r="B80" s="92"/>
      <c r="C80" s="53">
        <v>0</v>
      </c>
      <c r="D80" s="53">
        <v>2055355</v>
      </c>
      <c r="E80" s="53">
        <v>1997962</v>
      </c>
      <c r="F80" s="164">
        <f t="shared" si="2"/>
        <v>97.207635663912072</v>
      </c>
      <c r="G80" s="54"/>
      <c r="H80" s="54"/>
      <c r="I80" s="54"/>
      <c r="J80" s="142"/>
      <c r="K80" s="110"/>
      <c r="L80" s="146"/>
      <c r="M80" s="146"/>
      <c r="N80" s="134"/>
      <c r="O80" s="146"/>
    </row>
    <row r="81" spans="1:15" s="85" customFormat="1" x14ac:dyDescent="0.2">
      <c r="A81" s="93" t="s">
        <v>26</v>
      </c>
      <c r="B81" s="92"/>
      <c r="C81" s="53">
        <v>0</v>
      </c>
      <c r="D81" s="53">
        <v>525</v>
      </c>
      <c r="E81" s="53">
        <v>525</v>
      </c>
      <c r="F81" s="164">
        <f t="shared" si="2"/>
        <v>100</v>
      </c>
      <c r="G81" s="54"/>
      <c r="H81" s="54"/>
      <c r="I81" s="54"/>
      <c r="J81" s="142"/>
      <c r="K81" s="110"/>
      <c r="L81" s="146"/>
      <c r="M81" s="146"/>
      <c r="N81" s="134"/>
      <c r="O81" s="146"/>
    </row>
    <row r="82" spans="1:15" s="85" customFormat="1" x14ac:dyDescent="0.2">
      <c r="A82" s="94" t="s">
        <v>69</v>
      </c>
      <c r="B82" s="92"/>
      <c r="C82" s="89">
        <f>C83+C84+C85+C86</f>
        <v>2000</v>
      </c>
      <c r="D82" s="89">
        <f>D83+D84+D85+D86</f>
        <v>2962377</v>
      </c>
      <c r="E82" s="89">
        <f>E83+E84+E85+E86</f>
        <v>2707892</v>
      </c>
      <c r="F82" s="164">
        <f t="shared" si="2"/>
        <v>91.409432357866677</v>
      </c>
      <c r="G82" s="54"/>
      <c r="H82" s="54"/>
      <c r="I82" s="54"/>
      <c r="J82" s="142"/>
      <c r="K82" s="135"/>
      <c r="L82" s="146"/>
      <c r="M82" s="146"/>
      <c r="N82" s="134"/>
      <c r="O82" s="146"/>
    </row>
    <row r="83" spans="1:15" s="85" customFormat="1" x14ac:dyDescent="0.2">
      <c r="A83" s="90" t="s">
        <v>23</v>
      </c>
      <c r="B83" s="92"/>
      <c r="C83" s="53">
        <v>2000</v>
      </c>
      <c r="D83" s="53">
        <v>267</v>
      </c>
      <c r="E83" s="53">
        <v>70</v>
      </c>
      <c r="F83" s="164">
        <f t="shared" si="2"/>
        <v>26.217228464419474</v>
      </c>
      <c r="G83" s="54"/>
      <c r="H83" s="54"/>
      <c r="I83" s="54"/>
      <c r="J83" s="142"/>
      <c r="K83" s="110"/>
      <c r="L83" s="146"/>
      <c r="M83" s="148"/>
      <c r="N83" s="134"/>
      <c r="O83" s="146"/>
    </row>
    <row r="84" spans="1:15" s="85" customFormat="1" x14ac:dyDescent="0.2">
      <c r="A84" s="51" t="s">
        <v>24</v>
      </c>
      <c r="B84" s="92"/>
      <c r="C84" s="53">
        <v>0</v>
      </c>
      <c r="D84" s="53">
        <v>0</v>
      </c>
      <c r="E84" s="53">
        <v>0</v>
      </c>
      <c r="F84" s="164">
        <v>0</v>
      </c>
      <c r="G84" s="54"/>
      <c r="H84" s="54"/>
      <c r="I84" s="54"/>
      <c r="J84" s="142"/>
      <c r="K84" s="110"/>
      <c r="L84" s="146"/>
      <c r="M84" s="149"/>
      <c r="N84" s="134"/>
      <c r="O84" s="146"/>
    </row>
    <row r="85" spans="1:15" s="85" customFormat="1" x14ac:dyDescent="0.2">
      <c r="A85" s="93" t="s">
        <v>25</v>
      </c>
      <c r="B85" s="92"/>
      <c r="C85" s="53">
        <v>0</v>
      </c>
      <c r="D85" s="53">
        <v>2962110</v>
      </c>
      <c r="E85" s="53">
        <v>2707822</v>
      </c>
      <c r="F85" s="164">
        <f t="shared" si="2"/>
        <v>91.415308681986829</v>
      </c>
      <c r="G85" s="54"/>
      <c r="H85" s="54"/>
      <c r="I85" s="54">
        <f>D75+D76+D80+D81+D85+D86</f>
        <v>5017990</v>
      </c>
      <c r="J85" s="54">
        <f>E75+E76+E80+E81+E85+E86</f>
        <v>4706309</v>
      </c>
      <c r="K85" s="110"/>
      <c r="L85" s="146"/>
      <c r="M85" s="134"/>
      <c r="N85" s="134"/>
      <c r="O85" s="146"/>
    </row>
    <row r="86" spans="1:15" s="85" customFormat="1" x14ac:dyDescent="0.2">
      <c r="A86" s="93" t="s">
        <v>26</v>
      </c>
      <c r="B86" s="92"/>
      <c r="C86" s="53">
        <v>0</v>
      </c>
      <c r="D86" s="53">
        <v>0</v>
      </c>
      <c r="E86" s="53">
        <v>0</v>
      </c>
      <c r="F86" s="169">
        <v>0</v>
      </c>
      <c r="G86" s="54"/>
      <c r="H86" s="54"/>
      <c r="I86" s="54"/>
      <c r="J86" s="142"/>
      <c r="K86" s="110"/>
      <c r="L86" s="146"/>
      <c r="M86" s="134"/>
      <c r="N86" s="134"/>
      <c r="O86" s="146"/>
    </row>
    <row r="87" spans="1:15" ht="15" x14ac:dyDescent="0.25">
      <c r="A87" s="62" t="s">
        <v>46</v>
      </c>
      <c r="B87" s="225">
        <v>11</v>
      </c>
      <c r="C87" s="63">
        <f>C88+C93</f>
        <v>210442</v>
      </c>
      <c r="D87" s="63">
        <f>D88+D93</f>
        <v>251900</v>
      </c>
      <c r="E87" s="63">
        <f>E88+E93</f>
        <v>162962</v>
      </c>
      <c r="F87" s="165">
        <f t="shared" si="2"/>
        <v>64.693132195315599</v>
      </c>
      <c r="G87" s="49"/>
      <c r="H87" s="132"/>
      <c r="I87" s="132"/>
      <c r="J87" s="136"/>
      <c r="K87" s="132"/>
      <c r="L87" s="150"/>
      <c r="M87" s="150"/>
      <c r="N87" s="151"/>
      <c r="O87" s="150"/>
    </row>
    <row r="88" spans="1:15" s="55" customFormat="1" x14ac:dyDescent="0.2">
      <c r="A88" s="87" t="s">
        <v>43</v>
      </c>
      <c r="B88" s="95"/>
      <c r="C88" s="89">
        <f>C89+C90+C91+C92</f>
        <v>9968</v>
      </c>
      <c r="D88" s="89">
        <f>D89+D90+D91+D92</f>
        <v>17529</v>
      </c>
      <c r="E88" s="89">
        <f>E89+E90+E91+E92</f>
        <v>12269</v>
      </c>
      <c r="F88" s="164">
        <f t="shared" si="2"/>
        <v>69.992583718409492</v>
      </c>
      <c r="G88" s="96"/>
      <c r="H88" s="96"/>
      <c r="I88" s="96"/>
      <c r="J88" s="136"/>
      <c r="K88" s="135"/>
      <c r="L88" s="107"/>
      <c r="M88" s="107"/>
      <c r="N88" s="108"/>
      <c r="O88" s="107"/>
    </row>
    <row r="89" spans="1:15" s="55" customFormat="1" x14ac:dyDescent="0.2">
      <c r="A89" s="90" t="s">
        <v>23</v>
      </c>
      <c r="B89" s="95"/>
      <c r="C89" s="53">
        <v>9968</v>
      </c>
      <c r="D89" s="53">
        <v>17095</v>
      </c>
      <c r="E89" s="53">
        <v>12029</v>
      </c>
      <c r="F89" s="164">
        <f t="shared" si="2"/>
        <v>70.365603977771272</v>
      </c>
      <c r="G89" s="96"/>
      <c r="H89" s="96"/>
      <c r="I89" s="96"/>
      <c r="J89" s="136"/>
      <c r="K89" s="110"/>
      <c r="L89" s="147"/>
      <c r="M89" s="107"/>
      <c r="N89" s="108"/>
      <c r="O89" s="107"/>
    </row>
    <row r="90" spans="1:15" s="55" customFormat="1" x14ac:dyDescent="0.2">
      <c r="A90" s="51" t="s">
        <v>24</v>
      </c>
      <c r="B90" s="95"/>
      <c r="C90" s="53">
        <v>0</v>
      </c>
      <c r="D90" s="53">
        <v>0</v>
      </c>
      <c r="E90" s="53">
        <v>0</v>
      </c>
      <c r="F90" s="164">
        <v>0</v>
      </c>
      <c r="G90" s="96"/>
      <c r="H90" s="96"/>
      <c r="I90" s="96"/>
      <c r="J90" s="136"/>
      <c r="K90" s="110"/>
      <c r="L90" s="107"/>
      <c r="M90" s="107"/>
      <c r="N90" s="108"/>
      <c r="O90" s="107"/>
    </row>
    <row r="91" spans="1:15" s="55" customFormat="1" x14ac:dyDescent="0.2">
      <c r="A91" s="58" t="s">
        <v>25</v>
      </c>
      <c r="B91" s="95"/>
      <c r="C91" s="53">
        <v>0</v>
      </c>
      <c r="D91" s="265">
        <v>434</v>
      </c>
      <c r="E91" s="53">
        <v>240</v>
      </c>
      <c r="F91" s="164">
        <f t="shared" si="2"/>
        <v>55.299539170506918</v>
      </c>
      <c r="G91" s="96"/>
      <c r="H91" s="96"/>
      <c r="I91" s="96"/>
      <c r="J91" s="136"/>
      <c r="K91" s="110"/>
      <c r="L91" s="107"/>
      <c r="M91" s="107"/>
      <c r="N91" s="108"/>
      <c r="O91" s="107"/>
    </row>
    <row r="92" spans="1:15" s="55" customFormat="1" x14ac:dyDescent="0.2">
      <c r="A92" s="93" t="s">
        <v>26</v>
      </c>
      <c r="B92" s="95"/>
      <c r="C92" s="53">
        <v>0</v>
      </c>
      <c r="D92" s="53">
        <v>0</v>
      </c>
      <c r="E92" s="53">
        <v>0</v>
      </c>
      <c r="F92" s="164">
        <v>0</v>
      </c>
      <c r="G92" s="96"/>
      <c r="H92" s="96"/>
      <c r="I92" s="96"/>
      <c r="J92" s="136"/>
      <c r="K92" s="110"/>
      <c r="L92" s="107"/>
      <c r="M92" s="107"/>
      <c r="N92" s="108"/>
      <c r="O92" s="107"/>
    </row>
    <row r="93" spans="1:15" s="55" customFormat="1" x14ac:dyDescent="0.2">
      <c r="A93" s="94" t="s">
        <v>45</v>
      </c>
      <c r="B93" s="95"/>
      <c r="C93" s="89">
        <f>C94+C95+C96+C97</f>
        <v>200474</v>
      </c>
      <c r="D93" s="89">
        <f>D94+D95+D96+D97</f>
        <v>234371</v>
      </c>
      <c r="E93" s="89">
        <f>E94+E95+E96+E97</f>
        <v>150693</v>
      </c>
      <c r="F93" s="164">
        <f t="shared" si="2"/>
        <v>64.296777331666462</v>
      </c>
      <c r="G93" s="96"/>
      <c r="H93" s="96"/>
      <c r="I93" s="96"/>
      <c r="J93" s="136"/>
      <c r="K93" s="135"/>
      <c r="L93" s="107"/>
      <c r="M93" s="107"/>
      <c r="N93" s="108"/>
      <c r="O93" s="107"/>
    </row>
    <row r="94" spans="1:15" s="55" customFormat="1" x14ac:dyDescent="0.2">
      <c r="A94" s="90" t="s">
        <v>23</v>
      </c>
      <c r="B94" s="95"/>
      <c r="C94" s="53">
        <v>181500</v>
      </c>
      <c r="D94" s="53">
        <v>211525</v>
      </c>
      <c r="E94" s="53">
        <v>137440</v>
      </c>
      <c r="F94" s="164">
        <f t="shared" si="2"/>
        <v>64.975771185439072</v>
      </c>
      <c r="G94" s="96"/>
      <c r="H94" s="96"/>
      <c r="I94" s="96"/>
      <c r="J94" s="136"/>
      <c r="K94" s="110"/>
      <c r="L94" s="107"/>
      <c r="M94" s="107"/>
      <c r="N94" s="108"/>
      <c r="O94" s="107"/>
    </row>
    <row r="95" spans="1:15" s="55" customFormat="1" x14ac:dyDescent="0.2">
      <c r="A95" s="51" t="s">
        <v>24</v>
      </c>
      <c r="B95" s="95"/>
      <c r="C95" s="53">
        <v>18974</v>
      </c>
      <c r="D95" s="53">
        <v>20124</v>
      </c>
      <c r="E95" s="53">
        <v>10603</v>
      </c>
      <c r="F95" s="164">
        <f t="shared" si="2"/>
        <v>52.688332339495126</v>
      </c>
      <c r="G95" s="96"/>
      <c r="H95" s="96"/>
      <c r="I95" s="96">
        <f>D91+D92+D96+D97</f>
        <v>3156</v>
      </c>
      <c r="J95" s="96">
        <f>E91+E92+E96+E97</f>
        <v>2890</v>
      </c>
      <c r="K95" s="110"/>
      <c r="L95" s="107"/>
      <c r="M95" s="107"/>
      <c r="N95" s="108"/>
      <c r="O95" s="107"/>
    </row>
    <row r="96" spans="1:15" s="55" customFormat="1" x14ac:dyDescent="0.2">
      <c r="A96" s="93" t="s">
        <v>25</v>
      </c>
      <c r="B96" s="95"/>
      <c r="C96" s="53">
        <v>0</v>
      </c>
      <c r="D96" s="53">
        <v>2722</v>
      </c>
      <c r="E96" s="53">
        <v>2650</v>
      </c>
      <c r="F96" s="164">
        <f t="shared" si="2"/>
        <v>97.354886113152091</v>
      </c>
      <c r="G96" s="96"/>
      <c r="H96" s="96"/>
      <c r="I96" s="96"/>
      <c r="J96" s="136"/>
      <c r="K96" s="110"/>
      <c r="L96" s="107"/>
      <c r="M96" s="107"/>
      <c r="N96" s="108"/>
      <c r="O96" s="107"/>
    </row>
    <row r="97" spans="1:15" s="55" customFormat="1" x14ac:dyDescent="0.2">
      <c r="A97" s="93" t="s">
        <v>26</v>
      </c>
      <c r="B97" s="95"/>
      <c r="C97" s="53">
        <v>0</v>
      </c>
      <c r="D97" s="53">
        <v>0</v>
      </c>
      <c r="E97" s="53">
        <v>0</v>
      </c>
      <c r="F97" s="169">
        <v>0</v>
      </c>
      <c r="G97" s="96"/>
      <c r="H97" s="96"/>
      <c r="I97" s="96"/>
      <c r="J97" s="136"/>
      <c r="K97" s="110"/>
      <c r="L97" s="107"/>
      <c r="M97" s="107"/>
      <c r="N97" s="108"/>
      <c r="O97" s="107"/>
    </row>
    <row r="98" spans="1:15" ht="15" customHeight="1" x14ac:dyDescent="0.25">
      <c r="A98" s="72" t="s">
        <v>47</v>
      </c>
      <c r="B98" s="225">
        <v>12</v>
      </c>
      <c r="C98" s="63">
        <f>C99+C104</f>
        <v>1403213</v>
      </c>
      <c r="D98" s="63">
        <f>D99+D104</f>
        <v>1788504</v>
      </c>
      <c r="E98" s="63">
        <f>E99+E104</f>
        <v>1375734</v>
      </c>
      <c r="F98" s="165">
        <f t="shared" si="2"/>
        <v>76.920935038445535</v>
      </c>
      <c r="G98" s="49"/>
      <c r="H98" s="132"/>
      <c r="I98" s="132"/>
      <c r="J98" s="136"/>
      <c r="K98" s="132"/>
      <c r="L98" s="150"/>
      <c r="M98" s="150"/>
      <c r="N98" s="151"/>
      <c r="O98" s="150"/>
    </row>
    <row r="99" spans="1:15" ht="15" customHeight="1" x14ac:dyDescent="0.2">
      <c r="A99" s="87" t="s">
        <v>43</v>
      </c>
      <c r="B99" s="88"/>
      <c r="C99" s="89">
        <f>C100+C101+C102+C103</f>
        <v>774064</v>
      </c>
      <c r="D99" s="89">
        <f>D100+D101+D102+D103</f>
        <v>998409</v>
      </c>
      <c r="E99" s="264">
        <f>E100+E101+E102+E103</f>
        <v>814019</v>
      </c>
      <c r="F99" s="164">
        <f t="shared" si="2"/>
        <v>81.531616802332508</v>
      </c>
      <c r="G99" s="96"/>
      <c r="H99" s="96"/>
      <c r="I99" s="96"/>
      <c r="J99" s="136"/>
      <c r="K99" s="135"/>
      <c r="L99" s="150"/>
      <c r="M99" s="150"/>
      <c r="N99" s="151"/>
      <c r="O99" s="150"/>
    </row>
    <row r="100" spans="1:15" ht="15" customHeight="1" x14ac:dyDescent="0.2">
      <c r="A100" s="90" t="s">
        <v>23</v>
      </c>
      <c r="B100" s="88"/>
      <c r="C100" s="53">
        <v>743064</v>
      </c>
      <c r="D100" s="53">
        <v>754641</v>
      </c>
      <c r="E100" s="53">
        <v>609223</v>
      </c>
      <c r="F100" s="164">
        <f t="shared" si="2"/>
        <v>80.730175010369166</v>
      </c>
      <c r="G100" s="54"/>
      <c r="H100" s="54"/>
      <c r="I100" s="54"/>
      <c r="J100" s="136"/>
      <c r="K100" s="110"/>
      <c r="L100" s="147"/>
      <c r="M100" s="150"/>
      <c r="N100" s="151"/>
      <c r="O100" s="150"/>
    </row>
    <row r="101" spans="1:15" ht="15" customHeight="1" x14ac:dyDescent="0.2">
      <c r="A101" s="51" t="s">
        <v>24</v>
      </c>
      <c r="B101" s="88"/>
      <c r="C101" s="53">
        <v>31000</v>
      </c>
      <c r="D101" s="53">
        <v>35198</v>
      </c>
      <c r="E101" s="53">
        <v>30986</v>
      </c>
      <c r="F101" s="164">
        <f t="shared" si="2"/>
        <v>88.033410989260759</v>
      </c>
      <c r="G101" s="54"/>
      <c r="H101" s="54"/>
      <c r="I101" s="54"/>
      <c r="J101" s="136"/>
      <c r="K101" s="110"/>
      <c r="L101" s="150"/>
      <c r="M101" s="150"/>
      <c r="N101" s="151"/>
      <c r="O101" s="150"/>
    </row>
    <row r="102" spans="1:15" ht="15" customHeight="1" x14ac:dyDescent="0.2">
      <c r="A102" s="58" t="s">
        <v>25</v>
      </c>
      <c r="B102" s="88"/>
      <c r="C102" s="53">
        <v>0</v>
      </c>
      <c r="D102" s="53">
        <v>208570</v>
      </c>
      <c r="E102" s="53">
        <v>173810</v>
      </c>
      <c r="F102" s="164">
        <f t="shared" si="2"/>
        <v>83.334132425564562</v>
      </c>
      <c r="G102" s="54"/>
      <c r="H102" s="54"/>
      <c r="I102" s="54"/>
      <c r="J102" s="136"/>
      <c r="K102" s="110"/>
      <c r="L102" s="150"/>
      <c r="M102" s="150"/>
      <c r="N102" s="151"/>
      <c r="O102" s="150"/>
    </row>
    <row r="103" spans="1:15" ht="15" customHeight="1" x14ac:dyDescent="0.2">
      <c r="A103" s="93" t="s">
        <v>26</v>
      </c>
      <c r="B103" s="88"/>
      <c r="C103" s="53">
        <v>0</v>
      </c>
      <c r="D103" s="53">
        <v>0</v>
      </c>
      <c r="E103" s="53">
        <v>0</v>
      </c>
      <c r="F103" s="164">
        <v>0</v>
      </c>
      <c r="G103" s="54"/>
      <c r="H103" s="54"/>
      <c r="I103" s="54"/>
      <c r="J103" s="136"/>
      <c r="K103" s="110"/>
      <c r="L103" s="150"/>
      <c r="M103" s="150"/>
      <c r="N103" s="151"/>
      <c r="O103" s="150"/>
    </row>
    <row r="104" spans="1:15" ht="15" customHeight="1" x14ac:dyDescent="0.2">
      <c r="A104" s="94" t="s">
        <v>45</v>
      </c>
      <c r="B104" s="88"/>
      <c r="C104" s="89">
        <f>C105+C106+C107+C108</f>
        <v>629149</v>
      </c>
      <c r="D104" s="89">
        <f>D105+D106+D107+D108</f>
        <v>790095</v>
      </c>
      <c r="E104" s="89">
        <f>E105+E106+E107+E108</f>
        <v>561715</v>
      </c>
      <c r="F104" s="164">
        <f t="shared" si="2"/>
        <v>71.094615204500727</v>
      </c>
      <c r="G104" s="96"/>
      <c r="H104" s="96"/>
      <c r="I104" s="96"/>
      <c r="J104" s="136"/>
      <c r="K104" s="135"/>
      <c r="L104" s="150"/>
      <c r="M104" s="150"/>
      <c r="N104" s="151"/>
      <c r="O104" s="150"/>
    </row>
    <row r="105" spans="1:15" ht="15" customHeight="1" x14ac:dyDescent="0.2">
      <c r="A105" s="90" t="s">
        <v>23</v>
      </c>
      <c r="B105" s="88"/>
      <c r="C105" s="53">
        <v>494836</v>
      </c>
      <c r="D105" s="53">
        <v>500687</v>
      </c>
      <c r="E105" s="53">
        <v>403384</v>
      </c>
      <c r="F105" s="164">
        <f t="shared" si="2"/>
        <v>80.566102175610709</v>
      </c>
      <c r="G105" s="54"/>
      <c r="H105" s="54"/>
      <c r="I105" s="54"/>
      <c r="J105" s="136"/>
      <c r="K105" s="110"/>
      <c r="L105" s="150"/>
      <c r="M105" s="150"/>
      <c r="N105" s="151"/>
      <c r="O105" s="150"/>
    </row>
    <row r="106" spans="1:15" ht="15" customHeight="1" x14ac:dyDescent="0.2">
      <c r="A106" s="51" t="s">
        <v>24</v>
      </c>
      <c r="B106" s="88"/>
      <c r="C106" s="53">
        <v>134313</v>
      </c>
      <c r="D106" s="53">
        <v>242327</v>
      </c>
      <c r="E106" s="53">
        <v>111250</v>
      </c>
      <c r="F106" s="164">
        <f t="shared" si="2"/>
        <v>45.909040263775807</v>
      </c>
      <c r="G106" s="54"/>
      <c r="H106" s="54"/>
      <c r="I106" s="54"/>
      <c r="J106" s="136"/>
      <c r="K106" s="110"/>
      <c r="L106" s="150"/>
      <c r="M106" s="150"/>
      <c r="N106" s="151"/>
      <c r="O106" s="150"/>
    </row>
    <row r="107" spans="1:15" ht="15" customHeight="1" x14ac:dyDescent="0.2">
      <c r="A107" s="93" t="s">
        <v>25</v>
      </c>
      <c r="B107" s="88"/>
      <c r="C107" s="53">
        <v>0</v>
      </c>
      <c r="D107" s="53">
        <v>0</v>
      </c>
      <c r="E107" s="53">
        <v>0</v>
      </c>
      <c r="F107" s="164">
        <v>0</v>
      </c>
      <c r="G107" s="54"/>
      <c r="H107" s="54"/>
      <c r="I107" s="54">
        <f>D102+D103+D107+D108</f>
        <v>255651</v>
      </c>
      <c r="J107" s="54">
        <f>E102+E103+E107+E108</f>
        <v>220891</v>
      </c>
      <c r="K107" s="110"/>
      <c r="L107" s="150"/>
      <c r="M107" s="150"/>
      <c r="N107" s="151"/>
      <c r="O107" s="150"/>
    </row>
    <row r="108" spans="1:15" ht="15" customHeight="1" x14ac:dyDescent="0.2">
      <c r="A108" s="93" t="s">
        <v>26</v>
      </c>
      <c r="B108" s="88"/>
      <c r="C108" s="53">
        <v>0</v>
      </c>
      <c r="D108" s="53">
        <v>47081</v>
      </c>
      <c r="E108" s="53">
        <v>47081</v>
      </c>
      <c r="F108" s="169">
        <f t="shared" si="2"/>
        <v>100</v>
      </c>
      <c r="G108" s="54"/>
      <c r="H108" s="54"/>
      <c r="I108" s="54"/>
      <c r="J108" s="136"/>
      <c r="K108" s="110"/>
      <c r="L108" s="150"/>
      <c r="M108" s="150"/>
      <c r="N108" s="151"/>
      <c r="O108" s="150"/>
    </row>
    <row r="109" spans="1:15" ht="15" customHeight="1" x14ac:dyDescent="0.25">
      <c r="A109" s="72" t="s">
        <v>48</v>
      </c>
      <c r="B109" s="225">
        <v>13</v>
      </c>
      <c r="C109" s="63">
        <f>C110+C115</f>
        <v>197823</v>
      </c>
      <c r="D109" s="63">
        <f>D110+D115</f>
        <v>215605</v>
      </c>
      <c r="E109" s="63">
        <f>E110+E115</f>
        <v>180941</v>
      </c>
      <c r="F109" s="165">
        <f t="shared" si="2"/>
        <v>83.922450778043185</v>
      </c>
      <c r="G109" s="49"/>
      <c r="H109" s="132"/>
      <c r="I109" s="132"/>
      <c r="J109" s="136"/>
      <c r="K109" s="132"/>
      <c r="L109" s="150"/>
      <c r="M109" s="150"/>
      <c r="N109" s="151"/>
      <c r="O109" s="150"/>
    </row>
    <row r="110" spans="1:15" s="55" customFormat="1" x14ac:dyDescent="0.2">
      <c r="A110" s="87" t="s">
        <v>43</v>
      </c>
      <c r="B110" s="95"/>
      <c r="C110" s="89">
        <f>C111+C112+C113+C114</f>
        <v>67700</v>
      </c>
      <c r="D110" s="89">
        <f>D111+D112+D113+D114</f>
        <v>82226</v>
      </c>
      <c r="E110" s="89">
        <f>E111+E112+E113+E114</f>
        <v>69486</v>
      </c>
      <c r="F110" s="164">
        <f t="shared" si="2"/>
        <v>84.506117286503056</v>
      </c>
      <c r="G110" s="96"/>
      <c r="H110" s="96"/>
      <c r="I110" s="96"/>
      <c r="J110" s="136"/>
      <c r="K110" s="135"/>
      <c r="L110" s="107"/>
      <c r="M110" s="107"/>
      <c r="N110" s="108"/>
      <c r="O110" s="107"/>
    </row>
    <row r="111" spans="1:15" s="55" customFormat="1" x14ac:dyDescent="0.2">
      <c r="A111" s="90" t="s">
        <v>23</v>
      </c>
      <c r="B111" s="95"/>
      <c r="C111" s="53">
        <v>67700</v>
      </c>
      <c r="D111" s="53">
        <v>74866</v>
      </c>
      <c r="E111" s="53">
        <v>62141</v>
      </c>
      <c r="F111" s="164">
        <f t="shared" si="2"/>
        <v>83.002965297999083</v>
      </c>
      <c r="G111" s="54"/>
      <c r="H111" s="54"/>
      <c r="I111" s="54"/>
      <c r="J111" s="136"/>
      <c r="K111" s="110"/>
      <c r="L111" s="147"/>
      <c r="M111" s="107"/>
      <c r="N111" s="108"/>
      <c r="O111" s="107"/>
    </row>
    <row r="112" spans="1:15" s="55" customFormat="1" x14ac:dyDescent="0.2">
      <c r="A112" s="51" t="s">
        <v>24</v>
      </c>
      <c r="B112" s="95"/>
      <c r="C112" s="53">
        <v>0</v>
      </c>
      <c r="D112" s="53">
        <v>7360</v>
      </c>
      <c r="E112" s="53">
        <v>7345</v>
      </c>
      <c r="F112" s="164">
        <f t="shared" si="2"/>
        <v>99.796195652173907</v>
      </c>
      <c r="G112" s="54"/>
      <c r="H112" s="54"/>
      <c r="I112" s="54"/>
      <c r="J112" s="136"/>
      <c r="K112" s="110"/>
      <c r="L112" s="107"/>
      <c r="M112" s="107"/>
      <c r="N112" s="108"/>
      <c r="O112" s="107"/>
    </row>
    <row r="113" spans="1:15" s="55" customFormat="1" x14ac:dyDescent="0.2">
      <c r="A113" s="58" t="s">
        <v>25</v>
      </c>
      <c r="B113" s="95"/>
      <c r="C113" s="53">
        <v>0</v>
      </c>
      <c r="D113" s="53">
        <v>0</v>
      </c>
      <c r="E113" s="53">
        <v>0</v>
      </c>
      <c r="F113" s="164">
        <v>0</v>
      </c>
      <c r="G113" s="54"/>
      <c r="H113" s="54"/>
      <c r="I113" s="54"/>
      <c r="J113" s="136"/>
      <c r="K113" s="110"/>
      <c r="L113" s="107"/>
      <c r="M113" s="107"/>
      <c r="N113" s="108"/>
      <c r="O113" s="107"/>
    </row>
    <row r="114" spans="1:15" s="55" customFormat="1" x14ac:dyDescent="0.2">
      <c r="A114" s="93" t="s">
        <v>26</v>
      </c>
      <c r="B114" s="95"/>
      <c r="C114" s="53">
        <v>0</v>
      </c>
      <c r="D114" s="53">
        <v>0</v>
      </c>
      <c r="E114" s="53">
        <v>0</v>
      </c>
      <c r="F114" s="164">
        <v>0</v>
      </c>
      <c r="G114" s="54"/>
      <c r="H114" s="54"/>
      <c r="I114" s="54"/>
      <c r="J114" s="136"/>
      <c r="K114" s="110"/>
      <c r="L114" s="107"/>
      <c r="M114" s="107"/>
      <c r="N114" s="108"/>
      <c r="O114" s="107"/>
    </row>
    <row r="115" spans="1:15" s="55" customFormat="1" x14ac:dyDescent="0.2">
      <c r="A115" s="94" t="s">
        <v>45</v>
      </c>
      <c r="B115" s="95"/>
      <c r="C115" s="89">
        <f>C116+C117+C118+C119</f>
        <v>130123</v>
      </c>
      <c r="D115" s="89">
        <f>D116+D117+D118+D119</f>
        <v>133379</v>
      </c>
      <c r="E115" s="89">
        <f>E116+E117+E118+E119</f>
        <v>111455</v>
      </c>
      <c r="F115" s="164">
        <f t="shared" si="2"/>
        <v>83.562629799293745</v>
      </c>
      <c r="G115" s="96"/>
      <c r="H115" s="96"/>
      <c r="I115" s="96"/>
      <c r="J115" s="136"/>
      <c r="K115" s="135"/>
      <c r="L115" s="107"/>
      <c r="M115" s="107"/>
      <c r="N115" s="108"/>
      <c r="O115" s="107"/>
    </row>
    <row r="116" spans="1:15" s="55" customFormat="1" x14ac:dyDescent="0.2">
      <c r="A116" s="90" t="s">
        <v>23</v>
      </c>
      <c r="B116" s="95"/>
      <c r="C116" s="53">
        <v>125432</v>
      </c>
      <c r="D116" s="53">
        <v>126987</v>
      </c>
      <c r="E116" s="53">
        <v>105414</v>
      </c>
      <c r="F116" s="164">
        <f t="shared" si="2"/>
        <v>83.011646861489766</v>
      </c>
      <c r="G116" s="54"/>
      <c r="H116" s="54"/>
      <c r="I116" s="54"/>
      <c r="J116" s="136"/>
      <c r="K116" s="110"/>
      <c r="L116" s="107"/>
      <c r="M116" s="107"/>
      <c r="N116" s="108"/>
      <c r="O116" s="107"/>
    </row>
    <row r="117" spans="1:15" s="55" customFormat="1" x14ac:dyDescent="0.2">
      <c r="A117" s="51" t="s">
        <v>24</v>
      </c>
      <c r="B117" s="95"/>
      <c r="C117" s="53">
        <v>4691</v>
      </c>
      <c r="D117" s="53">
        <v>4582</v>
      </c>
      <c r="E117" s="53">
        <v>4326</v>
      </c>
      <c r="F117" s="164">
        <f t="shared" si="2"/>
        <v>94.412920122217372</v>
      </c>
      <c r="G117" s="54"/>
      <c r="H117" s="54"/>
      <c r="I117" s="54">
        <f>D119+D118+D114+D113</f>
        <v>1810</v>
      </c>
      <c r="J117" s="54">
        <f>E119+E118+E114+E113</f>
        <v>1715</v>
      </c>
      <c r="K117" s="110"/>
      <c r="L117" s="107"/>
      <c r="M117" s="107"/>
      <c r="N117" s="108"/>
      <c r="O117" s="107"/>
    </row>
    <row r="118" spans="1:15" s="55" customFormat="1" x14ac:dyDescent="0.2">
      <c r="A118" s="93" t="s">
        <v>25</v>
      </c>
      <c r="B118" s="95"/>
      <c r="C118" s="53">
        <v>0</v>
      </c>
      <c r="D118" s="53">
        <v>1810</v>
      </c>
      <c r="E118" s="53">
        <v>1715</v>
      </c>
      <c r="F118" s="164">
        <f t="shared" si="2"/>
        <v>94.751381215469607</v>
      </c>
      <c r="G118" s="54"/>
      <c r="H118" s="180">
        <f>C73+C74+C78+C79+C83+C84+C89+C90+C94+C95+C100+C101+C105+C106+C111+C112+C116+C117</f>
        <v>2298034</v>
      </c>
      <c r="I118" s="180">
        <f>D73+D74+D78+D79+D83+D84+D89+D90+D94+D95+D100+D101+D105+D106+D111+D112+D116+D117</f>
        <v>2576772</v>
      </c>
      <c r="J118" s="180">
        <f>E73+E74+E78+E79+E83+E84+E89+E90+E94+E95+E100+E101+E105+E106+E111+E112+E116+E117</f>
        <v>1963646</v>
      </c>
      <c r="K118" s="110" t="s">
        <v>90</v>
      </c>
      <c r="L118" s="107"/>
      <c r="M118" s="107"/>
      <c r="N118" s="108"/>
      <c r="O118" s="107"/>
    </row>
    <row r="119" spans="1:15" s="55" customFormat="1" ht="15" thickBot="1" x14ac:dyDescent="0.25">
      <c r="A119" s="97" t="s">
        <v>26</v>
      </c>
      <c r="B119" s="98"/>
      <c r="C119" s="75">
        <v>0</v>
      </c>
      <c r="D119" s="75">
        <v>0</v>
      </c>
      <c r="E119" s="75">
        <v>0</v>
      </c>
      <c r="F119" s="170">
        <v>0</v>
      </c>
      <c r="G119" s="54"/>
      <c r="H119" s="181">
        <f>C75+C76+C80+C81+C85+C86+C91+C92+C96+C97+C102+C103+C107+C108+C113+C114+C118+C119</f>
        <v>0</v>
      </c>
      <c r="I119" s="181">
        <f>D75+D76+D80+D81+D85+D86+D91+D92+D96+D97+D102+D103+D107+D108+D113+D114+D118+D119</f>
        <v>5278607</v>
      </c>
      <c r="J119" s="181">
        <f>E75+E76+E80+E81+E85+E86+E91+E92+E96+E97+E102+E103+E107+E108+E113+E114+E118+E119</f>
        <v>4931805</v>
      </c>
      <c r="K119" s="110" t="s">
        <v>88</v>
      </c>
      <c r="L119" s="99"/>
      <c r="M119" s="107"/>
      <c r="N119" s="108"/>
      <c r="O119" s="107"/>
    </row>
    <row r="120" spans="1:15" s="55" customFormat="1" ht="15" thickTop="1" x14ac:dyDescent="0.2">
      <c r="A120" s="76"/>
      <c r="B120" s="77"/>
      <c r="C120" s="100"/>
      <c r="D120" s="180"/>
      <c r="E120" s="251"/>
      <c r="F120" s="54"/>
      <c r="G120" s="54"/>
      <c r="H120" s="54"/>
      <c r="I120" s="54"/>
      <c r="J120" s="143"/>
      <c r="K120" s="110"/>
      <c r="L120" s="99"/>
      <c r="M120" s="107"/>
      <c r="N120" s="108"/>
      <c r="O120" s="107"/>
    </row>
    <row r="121" spans="1:15" s="55" customFormat="1" x14ac:dyDescent="0.2">
      <c r="A121" s="76"/>
      <c r="B121" s="77"/>
      <c r="C121" s="100"/>
      <c r="D121" s="100"/>
      <c r="E121" s="251"/>
      <c r="F121" s="54"/>
      <c r="G121" s="54"/>
      <c r="H121" s="54"/>
      <c r="I121" s="54"/>
      <c r="J121" s="143"/>
      <c r="K121" s="110"/>
      <c r="L121" s="99"/>
      <c r="M121" s="107"/>
      <c r="N121" s="108"/>
      <c r="O121" s="107"/>
    </row>
    <row r="122" spans="1:15" s="55" customFormat="1" x14ac:dyDescent="0.2">
      <c r="A122" s="76"/>
      <c r="B122" s="77"/>
      <c r="C122" s="100"/>
      <c r="D122" s="100"/>
      <c r="E122" s="251"/>
      <c r="F122" s="54"/>
      <c r="G122" s="54"/>
      <c r="H122" s="54"/>
      <c r="I122" s="54"/>
      <c r="J122" s="143"/>
      <c r="K122" s="110"/>
      <c r="L122" s="99"/>
      <c r="M122" s="107"/>
      <c r="N122" s="108"/>
      <c r="O122" s="107"/>
    </row>
    <row r="123" spans="1:15" s="55" customFormat="1" x14ac:dyDescent="0.2">
      <c r="A123" s="76"/>
      <c r="B123" s="77"/>
      <c r="C123" s="100"/>
      <c r="D123" s="100"/>
      <c r="E123" s="251"/>
      <c r="F123" s="54"/>
      <c r="G123" s="54"/>
      <c r="H123" s="54"/>
      <c r="I123" s="54"/>
      <c r="J123" s="143"/>
      <c r="K123" s="110"/>
      <c r="L123" s="99"/>
      <c r="M123" s="107"/>
      <c r="N123" s="108"/>
      <c r="O123" s="107"/>
    </row>
    <row r="124" spans="1:15" s="55" customFormat="1" x14ac:dyDescent="0.2">
      <c r="A124" s="76"/>
      <c r="B124" s="77"/>
      <c r="C124" s="100"/>
      <c r="D124" s="100"/>
      <c r="E124" s="100"/>
      <c r="F124" s="54"/>
      <c r="G124" s="54"/>
      <c r="H124" s="54"/>
      <c r="I124" s="54"/>
      <c r="J124" s="143"/>
      <c r="K124" s="110"/>
      <c r="L124" s="99"/>
      <c r="M124" s="107"/>
      <c r="N124" s="108"/>
      <c r="O124" s="107"/>
    </row>
    <row r="125" spans="1:15" s="55" customFormat="1" x14ac:dyDescent="0.2">
      <c r="A125" s="76"/>
      <c r="B125" s="77"/>
      <c r="C125" s="100"/>
      <c r="D125" s="100"/>
      <c r="E125" s="100"/>
      <c r="F125" s="54"/>
      <c r="G125" s="54"/>
      <c r="H125" s="54"/>
      <c r="I125" s="54"/>
      <c r="J125" s="143"/>
      <c r="K125" s="110"/>
      <c r="L125" s="99"/>
      <c r="M125" s="107"/>
      <c r="N125" s="108"/>
      <c r="O125" s="107"/>
    </row>
    <row r="126" spans="1:15" s="55" customFormat="1" x14ac:dyDescent="0.2">
      <c r="A126" s="76"/>
      <c r="B126" s="77"/>
      <c r="C126" s="100"/>
      <c r="D126" s="100"/>
      <c r="E126" s="100"/>
      <c r="F126" s="54"/>
      <c r="G126" s="54"/>
      <c r="H126" s="54"/>
      <c r="I126" s="54"/>
      <c r="J126" s="143"/>
      <c r="K126" s="110"/>
      <c r="L126" s="99"/>
      <c r="M126" s="107"/>
      <c r="N126" s="108"/>
      <c r="O126" s="107"/>
    </row>
    <row r="127" spans="1:15" s="55" customFormat="1" x14ac:dyDescent="0.2">
      <c r="A127" s="76"/>
      <c r="B127" s="77"/>
      <c r="C127" s="100"/>
      <c r="D127" s="100"/>
      <c r="E127" s="100"/>
      <c r="F127" s="54"/>
      <c r="G127" s="54"/>
      <c r="H127" s="54"/>
      <c r="I127" s="54"/>
      <c r="J127" s="143"/>
      <c r="K127" s="110"/>
      <c r="L127" s="99"/>
      <c r="M127" s="107"/>
      <c r="N127" s="108"/>
      <c r="O127" s="107"/>
    </row>
    <row r="128" spans="1:15" s="55" customFormat="1" x14ac:dyDescent="0.2">
      <c r="A128" s="76"/>
      <c r="B128" s="77"/>
      <c r="C128" s="100"/>
      <c r="D128" s="100"/>
      <c r="E128" s="100"/>
      <c r="F128" s="54"/>
      <c r="G128" s="54"/>
      <c r="H128" s="54"/>
      <c r="I128" s="54"/>
      <c r="J128" s="143"/>
      <c r="K128" s="110"/>
      <c r="L128" s="99"/>
      <c r="M128" s="107"/>
      <c r="N128" s="108"/>
      <c r="O128" s="107"/>
    </row>
    <row r="129" spans="1:15" ht="15" thickBot="1" x14ac:dyDescent="0.25">
      <c r="F129" s="40" t="s">
        <v>0</v>
      </c>
      <c r="G129" s="99"/>
      <c r="H129" s="99"/>
      <c r="I129" s="99"/>
      <c r="J129" s="136"/>
      <c r="K129" s="133"/>
      <c r="L129" s="150"/>
      <c r="M129" s="150"/>
      <c r="N129" s="151"/>
      <c r="O129" s="150"/>
    </row>
    <row r="130" spans="1:15" s="46" customFormat="1" thickTop="1" thickBot="1" x14ac:dyDescent="0.25">
      <c r="A130" s="41" t="s">
        <v>18</v>
      </c>
      <c r="B130" s="42" t="s">
        <v>19</v>
      </c>
      <c r="C130" s="43"/>
      <c r="D130" s="43"/>
      <c r="E130" s="43"/>
      <c r="F130" s="44" t="s">
        <v>5</v>
      </c>
      <c r="G130" s="45"/>
      <c r="H130" s="45"/>
      <c r="I130" s="45"/>
      <c r="J130" s="140"/>
      <c r="K130" s="131"/>
      <c r="L130" s="152"/>
      <c r="M130" s="152"/>
      <c r="N130" s="153"/>
      <c r="O130" s="152"/>
    </row>
    <row r="131" spans="1:15" s="64" customFormat="1" ht="15.75" thickTop="1" x14ac:dyDescent="0.25">
      <c r="A131" s="101" t="s">
        <v>49</v>
      </c>
      <c r="B131" s="88">
        <v>14</v>
      </c>
      <c r="C131" s="174">
        <f>C132+C137</f>
        <v>270785</v>
      </c>
      <c r="D131" s="174">
        <f>D132+D137</f>
        <v>285712</v>
      </c>
      <c r="E131" s="174">
        <f>E132+E137</f>
        <v>229979</v>
      </c>
      <c r="F131" s="165">
        <f t="shared" ref="F131:F165" si="3">(E131/D131)*100</f>
        <v>80.493293946351571</v>
      </c>
      <c r="G131" s="49"/>
      <c r="H131" s="132"/>
      <c r="I131" s="132"/>
      <c r="J131" s="136"/>
      <c r="K131" s="132"/>
      <c r="L131" s="107"/>
      <c r="M131" s="147"/>
      <c r="N131" s="81"/>
      <c r="O131" s="147"/>
    </row>
    <row r="132" spans="1:15" s="55" customFormat="1" x14ac:dyDescent="0.2">
      <c r="A132" s="87" t="s">
        <v>43</v>
      </c>
      <c r="B132" s="95"/>
      <c r="C132" s="89">
        <f>C133+C134+C135+C136</f>
        <v>29748</v>
      </c>
      <c r="D132" s="89">
        <f>D133+D134+D135+D136</f>
        <v>31118</v>
      </c>
      <c r="E132" s="89">
        <f>E133+E134+E135+E136</f>
        <v>25740</v>
      </c>
      <c r="F132" s="164">
        <f t="shared" si="3"/>
        <v>82.717398290378569</v>
      </c>
      <c r="G132" s="96"/>
      <c r="H132" s="96"/>
      <c r="I132" s="96"/>
      <c r="J132" s="136"/>
      <c r="K132" s="135"/>
      <c r="L132" s="107"/>
      <c r="M132" s="107"/>
      <c r="N132" s="108"/>
      <c r="O132" s="107"/>
    </row>
    <row r="133" spans="1:15" s="55" customFormat="1" x14ac:dyDescent="0.2">
      <c r="A133" s="90" t="s">
        <v>23</v>
      </c>
      <c r="B133" s="95"/>
      <c r="C133" s="53">
        <v>22148</v>
      </c>
      <c r="D133" s="53">
        <v>21752</v>
      </c>
      <c r="E133" s="53">
        <v>16965</v>
      </c>
      <c r="F133" s="164">
        <f t="shared" si="3"/>
        <v>77.992828245678552</v>
      </c>
      <c r="G133" s="54"/>
      <c r="H133" s="54"/>
      <c r="I133" s="54"/>
      <c r="J133" s="136"/>
      <c r="K133" s="110"/>
      <c r="L133" s="147"/>
      <c r="M133" s="107"/>
      <c r="N133" s="108"/>
      <c r="O133" s="107"/>
    </row>
    <row r="134" spans="1:15" s="55" customFormat="1" x14ac:dyDescent="0.2">
      <c r="A134" s="51" t="s">
        <v>24</v>
      </c>
      <c r="B134" s="95"/>
      <c r="C134" s="53">
        <v>7000</v>
      </c>
      <c r="D134" s="53">
        <v>7175</v>
      </c>
      <c r="E134" s="53">
        <v>7150</v>
      </c>
      <c r="F134" s="164">
        <f t="shared" si="3"/>
        <v>99.651567944250871</v>
      </c>
      <c r="G134" s="54"/>
      <c r="H134" s="54"/>
      <c r="I134" s="54"/>
      <c r="J134" s="136"/>
      <c r="K134" s="110"/>
      <c r="L134" s="107"/>
      <c r="M134" s="107"/>
      <c r="N134" s="108"/>
      <c r="O134" s="107"/>
    </row>
    <row r="135" spans="1:15" s="55" customFormat="1" x14ac:dyDescent="0.2">
      <c r="A135" s="58" t="s">
        <v>25</v>
      </c>
      <c r="B135" s="95"/>
      <c r="C135" s="53">
        <v>600</v>
      </c>
      <c r="D135" s="53">
        <v>2191</v>
      </c>
      <c r="E135" s="53">
        <v>1625</v>
      </c>
      <c r="F135" s="164">
        <f t="shared" si="3"/>
        <v>74.167047010497484</v>
      </c>
      <c r="G135" s="54"/>
      <c r="H135" s="54"/>
      <c r="I135" s="54"/>
      <c r="J135" s="136"/>
      <c r="K135" s="110"/>
      <c r="L135" s="107"/>
      <c r="M135" s="107"/>
      <c r="N135" s="108"/>
      <c r="O135" s="107"/>
    </row>
    <row r="136" spans="1:15" s="55" customFormat="1" x14ac:dyDescent="0.2">
      <c r="A136" s="93" t="s">
        <v>26</v>
      </c>
      <c r="B136" s="95"/>
      <c r="C136" s="53">
        <v>0</v>
      </c>
      <c r="D136" s="53">
        <v>0</v>
      </c>
      <c r="E136" s="53">
        <v>0</v>
      </c>
      <c r="F136" s="164">
        <v>0</v>
      </c>
      <c r="G136" s="54"/>
      <c r="H136" s="54"/>
      <c r="I136" s="54"/>
      <c r="J136" s="136"/>
      <c r="K136" s="110"/>
      <c r="L136" s="107"/>
      <c r="M136" s="107"/>
      <c r="N136" s="108"/>
      <c r="O136" s="107"/>
    </row>
    <row r="137" spans="1:15" s="55" customFormat="1" x14ac:dyDescent="0.2">
      <c r="A137" s="94" t="s">
        <v>45</v>
      </c>
      <c r="B137" s="95"/>
      <c r="C137" s="89">
        <f>C138+C139+C140+C141</f>
        <v>241037</v>
      </c>
      <c r="D137" s="89">
        <f>D138+D139+D140+D141</f>
        <v>254594</v>
      </c>
      <c r="E137" s="89">
        <f>E138+E139+E140+E141</f>
        <v>204239</v>
      </c>
      <c r="F137" s="164">
        <f>(E137/D137)*100</f>
        <v>80.221450623345405</v>
      </c>
      <c r="G137" s="96"/>
      <c r="H137" s="96"/>
      <c r="I137" s="96"/>
      <c r="J137" s="136"/>
      <c r="K137" s="135"/>
      <c r="L137" s="107"/>
      <c r="M137" s="107"/>
      <c r="N137" s="108"/>
      <c r="O137" s="107"/>
    </row>
    <row r="138" spans="1:15" s="55" customFormat="1" x14ac:dyDescent="0.2">
      <c r="A138" s="90" t="s">
        <v>23</v>
      </c>
      <c r="B138" s="95"/>
      <c r="C138" s="53">
        <v>232517</v>
      </c>
      <c r="D138" s="53">
        <v>237549</v>
      </c>
      <c r="E138" s="53">
        <v>192364</v>
      </c>
      <c r="F138" s="164">
        <f t="shared" si="3"/>
        <v>80.978661244627432</v>
      </c>
      <c r="G138" s="54"/>
      <c r="H138" s="54"/>
      <c r="I138" s="54"/>
      <c r="J138" s="136"/>
      <c r="K138" s="110"/>
      <c r="L138" s="107"/>
      <c r="M138" s="107"/>
      <c r="N138" s="108"/>
      <c r="O138" s="107"/>
    </row>
    <row r="139" spans="1:15" s="55" customFormat="1" x14ac:dyDescent="0.2">
      <c r="A139" s="51" t="s">
        <v>24</v>
      </c>
      <c r="B139" s="95"/>
      <c r="C139" s="53">
        <v>8520</v>
      </c>
      <c r="D139" s="53">
        <v>11260</v>
      </c>
      <c r="E139" s="53">
        <v>6529</v>
      </c>
      <c r="F139" s="164">
        <f t="shared" si="3"/>
        <v>57.984014209591471</v>
      </c>
      <c r="G139" s="54"/>
      <c r="H139" s="54"/>
      <c r="I139" s="54">
        <f>D135+D136+D140+D141</f>
        <v>7976</v>
      </c>
      <c r="J139" s="54">
        <f>E135+E136+E140+E141</f>
        <v>6971</v>
      </c>
      <c r="K139" s="110"/>
      <c r="L139" s="107"/>
      <c r="M139" s="107"/>
      <c r="N139" s="108"/>
      <c r="O139" s="107"/>
    </row>
    <row r="140" spans="1:15" s="55" customFormat="1" x14ac:dyDescent="0.2">
      <c r="A140" s="93" t="s">
        <v>25</v>
      </c>
      <c r="B140" s="95"/>
      <c r="C140" s="53">
        <v>0</v>
      </c>
      <c r="D140" s="53">
        <v>5785</v>
      </c>
      <c r="E140" s="53">
        <v>5346</v>
      </c>
      <c r="F140" s="164">
        <f t="shared" si="3"/>
        <v>92.411408815903201</v>
      </c>
      <c r="G140" s="54"/>
      <c r="H140" s="54"/>
      <c r="I140" s="54"/>
      <c r="J140" s="136"/>
      <c r="K140" s="110"/>
      <c r="L140" s="107"/>
      <c r="M140" s="107"/>
      <c r="N140" s="108"/>
      <c r="O140" s="107"/>
    </row>
    <row r="141" spans="1:15" s="55" customFormat="1" x14ac:dyDescent="0.2">
      <c r="A141" s="93" t="s">
        <v>26</v>
      </c>
      <c r="B141" s="95"/>
      <c r="C141" s="53">
        <v>0</v>
      </c>
      <c r="D141" s="53">
        <v>0</v>
      </c>
      <c r="E141" s="53">
        <v>0</v>
      </c>
      <c r="F141" s="164">
        <v>0</v>
      </c>
      <c r="G141" s="54"/>
      <c r="H141" s="54"/>
      <c r="I141" s="54"/>
      <c r="J141" s="136"/>
      <c r="K141" s="110"/>
      <c r="L141" s="107"/>
      <c r="M141" s="107"/>
      <c r="N141" s="108"/>
      <c r="O141" s="107"/>
    </row>
    <row r="142" spans="1:15" s="64" customFormat="1" ht="15" x14ac:dyDescent="0.25">
      <c r="A142" s="102" t="s">
        <v>50</v>
      </c>
      <c r="B142" s="226">
        <v>15</v>
      </c>
      <c r="C142" s="175">
        <v>40</v>
      </c>
      <c r="D142" s="175">
        <v>20</v>
      </c>
      <c r="E142" s="175">
        <v>0</v>
      </c>
      <c r="F142" s="168">
        <f t="shared" si="3"/>
        <v>0</v>
      </c>
      <c r="G142" s="49"/>
      <c r="H142" s="49"/>
      <c r="I142" s="49"/>
      <c r="J142" s="136"/>
      <c r="K142" s="132"/>
      <c r="L142" s="80"/>
      <c r="M142" s="147"/>
      <c r="N142" s="81"/>
      <c r="O142" s="147"/>
    </row>
    <row r="143" spans="1:15" s="64" customFormat="1" ht="15" x14ac:dyDescent="0.25">
      <c r="A143" s="102" t="s">
        <v>51</v>
      </c>
      <c r="B143" s="226">
        <v>16</v>
      </c>
      <c r="C143" s="175">
        <v>20</v>
      </c>
      <c r="D143" s="175">
        <v>0</v>
      </c>
      <c r="E143" s="175">
        <v>0</v>
      </c>
      <c r="F143" s="168">
        <v>0</v>
      </c>
      <c r="G143" s="49"/>
      <c r="H143" s="49"/>
      <c r="I143" s="49"/>
      <c r="J143" s="136"/>
      <c r="K143" s="132"/>
      <c r="L143" s="147"/>
      <c r="M143" s="147"/>
      <c r="N143" s="81"/>
      <c r="O143" s="147"/>
    </row>
    <row r="144" spans="1:15" s="64" customFormat="1" ht="15" x14ac:dyDescent="0.25">
      <c r="A144" s="101" t="s">
        <v>107</v>
      </c>
      <c r="B144" s="227">
        <v>17</v>
      </c>
      <c r="C144" s="174">
        <f>C145+C146+C147+C148</f>
        <v>944502</v>
      </c>
      <c r="D144" s="174">
        <f>D145+D146+D147+D148</f>
        <v>856557</v>
      </c>
      <c r="E144" s="174">
        <f>E145+E146+E147+E148</f>
        <v>367928</v>
      </c>
      <c r="F144" s="165">
        <f t="shared" si="3"/>
        <v>42.954292592320186</v>
      </c>
      <c r="G144" s="49"/>
      <c r="H144" s="49"/>
      <c r="I144" s="49"/>
      <c r="J144" s="136"/>
      <c r="K144" s="132"/>
      <c r="L144" s="147"/>
      <c r="M144" s="147"/>
      <c r="N144" s="81"/>
      <c r="O144" s="147"/>
    </row>
    <row r="145" spans="1:15" s="64" customFormat="1" x14ac:dyDescent="0.2">
      <c r="A145" s="51" t="s">
        <v>23</v>
      </c>
      <c r="B145" s="67"/>
      <c r="C145" s="53">
        <v>23503</v>
      </c>
      <c r="D145" s="53">
        <v>46498</v>
      </c>
      <c r="E145" s="53">
        <v>29369</v>
      </c>
      <c r="F145" s="164">
        <f t="shared" si="3"/>
        <v>63.161856423932214</v>
      </c>
      <c r="G145" s="54"/>
      <c r="H145" s="54"/>
      <c r="I145" s="54"/>
      <c r="J145" s="136"/>
      <c r="K145" s="110"/>
      <c r="L145" s="147"/>
      <c r="M145" s="154"/>
      <c r="N145" s="81"/>
      <c r="O145" s="147"/>
    </row>
    <row r="146" spans="1:15" s="64" customFormat="1" x14ac:dyDescent="0.2">
      <c r="A146" s="51" t="s">
        <v>24</v>
      </c>
      <c r="B146" s="67"/>
      <c r="C146" s="53">
        <v>920999</v>
      </c>
      <c r="D146" s="53">
        <v>810059</v>
      </c>
      <c r="E146" s="53">
        <v>338559</v>
      </c>
      <c r="F146" s="164">
        <f t="shared" si="3"/>
        <v>41.794363126636455</v>
      </c>
      <c r="G146" s="54"/>
      <c r="H146" s="54"/>
      <c r="I146" s="54"/>
      <c r="J146" s="136"/>
      <c r="K146" s="110"/>
      <c r="L146" s="147"/>
      <c r="M146" s="155"/>
      <c r="N146" s="81"/>
      <c r="O146" s="147"/>
    </row>
    <row r="147" spans="1:15" s="64" customFormat="1" x14ac:dyDescent="0.2">
      <c r="A147" s="58" t="s">
        <v>25</v>
      </c>
      <c r="B147" s="52"/>
      <c r="C147" s="53">
        <v>0</v>
      </c>
      <c r="D147" s="53">
        <v>0</v>
      </c>
      <c r="E147" s="53">
        <v>0</v>
      </c>
      <c r="F147" s="164">
        <v>0</v>
      </c>
      <c r="G147" s="54"/>
      <c r="H147" s="54"/>
      <c r="I147" s="54"/>
      <c r="J147" s="137"/>
      <c r="K147" s="110"/>
      <c r="L147" s="147"/>
      <c r="M147" s="81"/>
      <c r="N147" s="81"/>
      <c r="O147" s="147"/>
    </row>
    <row r="148" spans="1:15" s="64" customFormat="1" x14ac:dyDescent="0.2">
      <c r="A148" s="66" t="s">
        <v>26</v>
      </c>
      <c r="B148" s="60"/>
      <c r="C148" s="61">
        <v>0</v>
      </c>
      <c r="D148" s="61">
        <v>0</v>
      </c>
      <c r="E148" s="61">
        <v>0</v>
      </c>
      <c r="F148" s="169">
        <v>0</v>
      </c>
      <c r="G148" s="54"/>
      <c r="H148" s="54"/>
      <c r="I148" s="54"/>
      <c r="J148" s="137"/>
      <c r="K148" s="110"/>
      <c r="L148" s="147"/>
      <c r="M148" s="83"/>
      <c r="N148" s="81"/>
      <c r="O148" s="147"/>
    </row>
    <row r="149" spans="1:15" s="64" customFormat="1" ht="15" x14ac:dyDescent="0.25">
      <c r="A149" s="101" t="s">
        <v>52</v>
      </c>
      <c r="B149" s="88" t="s">
        <v>100</v>
      </c>
      <c r="C149" s="174">
        <f>C150+C151+C152+C153</f>
        <v>79076</v>
      </c>
      <c r="D149" s="174">
        <f>D150+D151+D152+D153</f>
        <v>783981</v>
      </c>
      <c r="E149" s="174">
        <f>E150+E151+E152+E153+E154</f>
        <v>372528</v>
      </c>
      <c r="F149" s="164">
        <f t="shared" si="3"/>
        <v>47.517478102147884</v>
      </c>
      <c r="G149" s="49">
        <v>106207</v>
      </c>
      <c r="H149" s="49"/>
      <c r="I149" s="49"/>
      <c r="J149" s="136"/>
      <c r="K149" s="132"/>
      <c r="L149" s="147"/>
      <c r="M149" s="147"/>
      <c r="N149" s="81"/>
      <c r="O149" s="147"/>
    </row>
    <row r="150" spans="1:15" s="64" customFormat="1" x14ac:dyDescent="0.2">
      <c r="A150" s="90" t="s">
        <v>23</v>
      </c>
      <c r="B150" s="88"/>
      <c r="C150" s="53">
        <v>74376</v>
      </c>
      <c r="D150" s="53">
        <v>36723</v>
      </c>
      <c r="E150" s="53">
        <v>13683</v>
      </c>
      <c r="F150" s="164">
        <f t="shared" si="3"/>
        <v>37.260027775508533</v>
      </c>
      <c r="G150" s="54"/>
      <c r="H150" s="54"/>
      <c r="I150" s="54"/>
      <c r="J150" s="136"/>
      <c r="K150" s="110"/>
      <c r="L150" s="147"/>
      <c r="M150" s="147"/>
      <c r="N150" s="81"/>
      <c r="O150" s="147"/>
    </row>
    <row r="151" spans="1:15" s="64" customFormat="1" x14ac:dyDescent="0.2">
      <c r="A151" s="90" t="s">
        <v>24</v>
      </c>
      <c r="B151" s="88"/>
      <c r="C151" s="53">
        <v>4700</v>
      </c>
      <c r="D151" s="53">
        <v>303708</v>
      </c>
      <c r="E151" s="53">
        <v>135750</v>
      </c>
      <c r="F151" s="164">
        <f t="shared" si="3"/>
        <v>44.697538425066178</v>
      </c>
      <c r="G151" s="54"/>
      <c r="H151" s="54"/>
      <c r="I151" s="54"/>
      <c r="J151" s="136"/>
      <c r="K151" s="110"/>
      <c r="L151" s="147"/>
      <c r="M151" s="147"/>
      <c r="N151" s="81"/>
      <c r="O151" s="147"/>
    </row>
    <row r="152" spans="1:15" s="64" customFormat="1" x14ac:dyDescent="0.2">
      <c r="A152" s="58" t="s">
        <v>25</v>
      </c>
      <c r="B152" s="88"/>
      <c r="C152" s="53">
        <v>0</v>
      </c>
      <c r="D152" s="53">
        <v>399465</v>
      </c>
      <c r="E152" s="53">
        <v>199266</v>
      </c>
      <c r="F152" s="164">
        <f t="shared" si="3"/>
        <v>49.883218805151891</v>
      </c>
      <c r="G152" s="54"/>
      <c r="H152" s="54">
        <f>D152+D153</f>
        <v>443550</v>
      </c>
      <c r="I152" s="54">
        <f>E152+E153</f>
        <v>213461</v>
      </c>
      <c r="J152" s="271" t="s">
        <v>106</v>
      </c>
      <c r="K152" s="110"/>
      <c r="L152" s="147"/>
      <c r="M152" s="147"/>
      <c r="N152" s="81"/>
      <c r="O152" s="147"/>
    </row>
    <row r="153" spans="1:15" s="64" customFormat="1" x14ac:dyDescent="0.2">
      <c r="A153" s="93" t="s">
        <v>26</v>
      </c>
      <c r="B153" s="88"/>
      <c r="C153" s="53">
        <v>0</v>
      </c>
      <c r="D153" s="53">
        <v>44085</v>
      </c>
      <c r="E153" s="53">
        <v>14195</v>
      </c>
      <c r="F153" s="164">
        <f t="shared" si="3"/>
        <v>32.199160712260408</v>
      </c>
      <c r="G153" s="54"/>
      <c r="H153" s="54"/>
      <c r="I153" s="54"/>
      <c r="J153" s="136"/>
      <c r="K153" s="110"/>
      <c r="L153" s="147"/>
      <c r="M153" s="147"/>
      <c r="N153" s="81"/>
      <c r="O153" s="147"/>
    </row>
    <row r="154" spans="1:15" s="64" customFormat="1" x14ac:dyDescent="0.2">
      <c r="A154" s="66" t="s">
        <v>93</v>
      </c>
      <c r="B154" s="88"/>
      <c r="C154" s="53">
        <v>0</v>
      </c>
      <c r="D154" s="53">
        <v>0</v>
      </c>
      <c r="E154" s="53">
        <v>9634</v>
      </c>
      <c r="F154" s="169">
        <v>0</v>
      </c>
      <c r="G154" s="54"/>
      <c r="H154" s="54"/>
      <c r="I154" s="54"/>
      <c r="J154" s="136"/>
      <c r="K154" s="110"/>
      <c r="L154" s="147"/>
      <c r="M154" s="147"/>
      <c r="N154" s="81"/>
      <c r="O154" s="147"/>
    </row>
    <row r="155" spans="1:15" s="64" customFormat="1" ht="15" x14ac:dyDescent="0.25">
      <c r="A155" s="72" t="s">
        <v>98</v>
      </c>
      <c r="B155" s="225">
        <v>99</v>
      </c>
      <c r="C155" s="63">
        <f>C156+C157</f>
        <v>40000</v>
      </c>
      <c r="D155" s="63">
        <f>D156+D157</f>
        <v>64235</v>
      </c>
      <c r="E155" s="63">
        <f>E156+E157</f>
        <v>49829</v>
      </c>
      <c r="F155" s="165">
        <f t="shared" si="3"/>
        <v>77.572974235230021</v>
      </c>
      <c r="G155" s="54"/>
      <c r="H155" s="54"/>
      <c r="I155" s="54"/>
      <c r="J155" s="136"/>
      <c r="K155" s="132"/>
      <c r="L155" s="147"/>
      <c r="M155" s="147"/>
      <c r="N155" s="81"/>
      <c r="O155" s="147"/>
    </row>
    <row r="156" spans="1:15" s="64" customFormat="1" x14ac:dyDescent="0.2">
      <c r="A156" s="90" t="s">
        <v>23</v>
      </c>
      <c r="B156" s="88"/>
      <c r="C156" s="53">
        <v>20000</v>
      </c>
      <c r="D156" s="53">
        <v>26000</v>
      </c>
      <c r="E156" s="53">
        <v>25851</v>
      </c>
      <c r="F156" s="164">
        <f t="shared" si="3"/>
        <v>99.426923076923075</v>
      </c>
      <c r="G156" s="54"/>
      <c r="H156" s="54"/>
      <c r="I156" s="54"/>
      <c r="J156" s="136"/>
      <c r="K156" s="110"/>
      <c r="L156" s="147"/>
      <c r="M156" s="147"/>
      <c r="N156" s="81"/>
      <c r="O156" s="147"/>
    </row>
    <row r="157" spans="1:15" s="64" customFormat="1" x14ac:dyDescent="0.2">
      <c r="A157" s="59" t="s">
        <v>24</v>
      </c>
      <c r="B157" s="105"/>
      <c r="C157" s="61">
        <v>20000</v>
      </c>
      <c r="D157" s="61">
        <v>38235</v>
      </c>
      <c r="E157" s="61">
        <v>23978</v>
      </c>
      <c r="F157" s="169">
        <f t="shared" si="3"/>
        <v>62.712174709036226</v>
      </c>
      <c r="G157" s="54"/>
      <c r="H157" s="54"/>
      <c r="I157" s="54"/>
      <c r="J157" s="136"/>
      <c r="K157" s="110"/>
      <c r="L157" s="147"/>
      <c r="M157" s="156"/>
      <c r="N157" s="81"/>
      <c r="O157" s="147"/>
    </row>
    <row r="158" spans="1:15" s="64" customFormat="1" ht="15" x14ac:dyDescent="0.25">
      <c r="A158" s="109" t="s">
        <v>53</v>
      </c>
      <c r="B158" s="88">
        <v>199</v>
      </c>
      <c r="C158" s="174">
        <f>C159</f>
        <v>6369</v>
      </c>
      <c r="D158" s="174">
        <f>D159</f>
        <v>6892</v>
      </c>
      <c r="E158" s="174">
        <f>E159</f>
        <v>5100</v>
      </c>
      <c r="F158" s="165">
        <f t="shared" si="3"/>
        <v>73.998839233894373</v>
      </c>
      <c r="G158" s="54"/>
      <c r="H158" s="54"/>
      <c r="I158" s="54"/>
      <c r="J158" s="136"/>
      <c r="K158" s="132"/>
      <c r="L158" s="80"/>
      <c r="M158" s="147"/>
      <c r="N158" s="81"/>
      <c r="O158" s="147"/>
    </row>
    <row r="159" spans="1:15" s="64" customFormat="1" x14ac:dyDescent="0.2">
      <c r="A159" s="90" t="s">
        <v>23</v>
      </c>
      <c r="B159" s="88"/>
      <c r="C159" s="53">
        <v>6369</v>
      </c>
      <c r="D159" s="53">
        <v>6892</v>
      </c>
      <c r="E159" s="53">
        <v>5100</v>
      </c>
      <c r="F159" s="164">
        <f t="shared" si="3"/>
        <v>73.998839233894373</v>
      </c>
      <c r="G159" s="54"/>
      <c r="H159" s="54"/>
      <c r="I159" s="54"/>
      <c r="J159" s="136"/>
      <c r="K159" s="110"/>
      <c r="L159" s="80"/>
      <c r="M159" s="81"/>
      <c r="N159" s="81"/>
      <c r="O159" s="147"/>
    </row>
    <row r="160" spans="1:15" s="64" customFormat="1" x14ac:dyDescent="0.2">
      <c r="A160" s="59" t="s">
        <v>24</v>
      </c>
      <c r="B160" s="105"/>
      <c r="C160" s="61">
        <v>0</v>
      </c>
      <c r="D160" s="61">
        <v>0</v>
      </c>
      <c r="E160" s="61">
        <v>0</v>
      </c>
      <c r="F160" s="169">
        <v>0</v>
      </c>
      <c r="G160" s="54"/>
      <c r="H160" s="54"/>
      <c r="I160" s="54"/>
      <c r="J160" s="136"/>
      <c r="K160" s="110"/>
      <c r="L160" s="80"/>
      <c r="M160" s="81"/>
      <c r="N160" s="81"/>
      <c r="O160" s="147"/>
    </row>
    <row r="161" spans="1:15" ht="26.25" customHeight="1" x14ac:dyDescent="0.25">
      <c r="A161" s="276" t="s">
        <v>54</v>
      </c>
      <c r="B161" s="277"/>
      <c r="C161" s="172">
        <f>C6+C11+C16+C22+C27+C32+C37+C42+C47+C71+C87+C98+C109+C131+C142+C143+C144+C149+C155+C158</f>
        <v>4382763</v>
      </c>
      <c r="D161" s="172">
        <f>D6+D11+D16+D22+D27+D32+D37+D42+D47+D71+D87+D98+D109+D131+D142+D143+D144+D149+D155+D158</f>
        <v>10795463</v>
      </c>
      <c r="E161" s="172">
        <f>E6+E11+E16+E22+E27+E32+E37+E42+E47+E71+E87+E98+E109+E131+E142+E143+E144+E149+E155+E158</f>
        <v>8407391</v>
      </c>
      <c r="F161" s="168">
        <f t="shared" si="3"/>
        <v>77.878929324291136</v>
      </c>
      <c r="G161" s="250"/>
      <c r="H161" s="180">
        <f>C133+C134+C138+C139+C142+C143+C145+C146+C150+C151+C159+C160</f>
        <v>1300192</v>
      </c>
      <c r="I161" s="180">
        <f>D133+D134+D138+D139+D142+D143+D145+D146+D150+D151+D159+D160</f>
        <v>1481636</v>
      </c>
      <c r="J161" s="180">
        <f>E133+E134+E138+E139+E142+E143+E145+E146+E150+E151+E159+E160</f>
        <v>745469</v>
      </c>
      <c r="K161" s="218" t="s">
        <v>89</v>
      </c>
      <c r="L161" s="80"/>
      <c r="M161" s="150"/>
      <c r="N161" s="151"/>
      <c r="O161" s="150"/>
    </row>
    <row r="162" spans="1:15" ht="22.5" customHeight="1" x14ac:dyDescent="0.2">
      <c r="A162" s="252" t="s">
        <v>7</v>
      </c>
      <c r="B162" s="253"/>
      <c r="C162" s="219">
        <v>6359</v>
      </c>
      <c r="D162" s="53">
        <v>6371</v>
      </c>
      <c r="E162" s="53">
        <v>14361</v>
      </c>
      <c r="F162" s="169">
        <f>(E162/D162)*100</f>
        <v>225.41202323026209</v>
      </c>
      <c r="G162" s="54"/>
      <c r="H162" s="179">
        <f>C135+C136+C140+C141+C147+C148+C152+C153</f>
        <v>600</v>
      </c>
      <c r="I162" s="179">
        <f>D135+D136+D140+D141+D147+D148+D152+D153</f>
        <v>451526</v>
      </c>
      <c r="J162" s="179">
        <f>E135+E136+E140+E141+E147+E148+E152+E153</f>
        <v>220432</v>
      </c>
      <c r="K162" s="133" t="s">
        <v>88</v>
      </c>
      <c r="L162" s="80"/>
      <c r="M162" s="150"/>
      <c r="N162" s="151"/>
      <c r="O162" s="150"/>
    </row>
    <row r="163" spans="1:15" ht="48" thickBot="1" x14ac:dyDescent="0.3">
      <c r="A163" s="254" t="s">
        <v>55</v>
      </c>
      <c r="B163" s="255"/>
      <c r="C163" s="220">
        <f>C161-C162</f>
        <v>4376404</v>
      </c>
      <c r="D163" s="171">
        <f>D161-D162</f>
        <v>10789092</v>
      </c>
      <c r="E163" s="171">
        <f>E161-E162</f>
        <v>8393030</v>
      </c>
      <c r="F163" s="167">
        <f>(E163/D163)*100</f>
        <v>77.791810469314754</v>
      </c>
      <c r="G163" s="250"/>
      <c r="H163" s="49"/>
      <c r="I163" s="49"/>
      <c r="J163" s="145"/>
      <c r="K163" s="139"/>
      <c r="L163" s="78"/>
      <c r="M163" s="150"/>
      <c r="N163" s="151"/>
      <c r="O163" s="150"/>
    </row>
    <row r="164" spans="1:15" ht="24" customHeight="1" thickTop="1" x14ac:dyDescent="0.25">
      <c r="A164" s="256" t="s">
        <v>96</v>
      </c>
      <c r="B164" s="177"/>
      <c r="C164" s="221">
        <v>35971</v>
      </c>
      <c r="D164" s="269">
        <v>35971</v>
      </c>
      <c r="E164" s="269">
        <v>19665</v>
      </c>
      <c r="F164" s="176">
        <f t="shared" si="3"/>
        <v>54.669038948041482</v>
      </c>
      <c r="G164" s="49"/>
      <c r="H164" s="49"/>
      <c r="I164" s="49"/>
      <c r="J164" s="144"/>
      <c r="K164" s="138"/>
      <c r="L164" s="80"/>
      <c r="M164" s="150"/>
      <c r="N164" s="151"/>
      <c r="O164" s="150"/>
    </row>
    <row r="165" spans="1:15" ht="48" thickBot="1" x14ac:dyDescent="0.3">
      <c r="A165" s="254" t="s">
        <v>71</v>
      </c>
      <c r="B165" s="255"/>
      <c r="C165" s="171">
        <f>C161-C162+C164</f>
        <v>4412375</v>
      </c>
      <c r="D165" s="171">
        <f>D161-D162+D164</f>
        <v>10825063</v>
      </c>
      <c r="E165" s="171">
        <f>E161-E162+E164</f>
        <v>8412695</v>
      </c>
      <c r="F165" s="167">
        <f t="shared" si="3"/>
        <v>77.714974961346655</v>
      </c>
      <c r="G165" s="49"/>
      <c r="H165" s="49"/>
      <c r="I165" s="49"/>
      <c r="J165" s="145"/>
      <c r="K165" s="139"/>
      <c r="L165" s="78"/>
      <c r="M165" s="150"/>
      <c r="N165" s="151"/>
      <c r="O165" s="150"/>
    </row>
    <row r="166" spans="1:15" ht="15" thickTop="1" x14ac:dyDescent="0.2">
      <c r="G166" s="157"/>
      <c r="H166" s="157"/>
      <c r="I166" s="157"/>
      <c r="J166" s="136"/>
      <c r="K166" s="133"/>
      <c r="L166" s="158"/>
      <c r="M166" s="150"/>
      <c r="N166" s="151"/>
      <c r="O166" s="150"/>
    </row>
    <row r="167" spans="1:15" hidden="1" x14ac:dyDescent="0.2">
      <c r="C167" s="37" t="e">
        <f>SUM(C150,#REF!,C159,C156)</f>
        <v>#REF!</v>
      </c>
      <c r="D167" s="37" t="e">
        <f>SUM(D150,#REF!,#REF!,#REF!,#REF!,#REF!,#REF!,#REF!,#REF!,#REF!,#REF!,#REF!,#REF!,#REF!,#REF!,#REF!,#REF!,#REF!,D156,D159,#REF!)</f>
        <v>#REF!</v>
      </c>
      <c r="F167" s="112" t="s">
        <v>35</v>
      </c>
      <c r="G167" s="112"/>
      <c r="H167" s="112"/>
      <c r="I167" s="112"/>
      <c r="J167" s="104"/>
      <c r="K167" s="38" t="e">
        <f>SUM(K150,#REF!,#REF!,#REF!,#REF!,#REF!,#REF!,#REF!,#REF!,#REF!,#REF!,#REF!,#REF!,#REF!,#REF!,#REF!,#REF!,#REF!,K156,K159,#REF!,#REF!,#REF!,#REF!,#REF!,#REF!,#REF!,#REF!,#REF!)</f>
        <v>#REF!</v>
      </c>
      <c r="L167" s="111"/>
    </row>
    <row r="168" spans="1:15" hidden="1" x14ac:dyDescent="0.2">
      <c r="C168" s="37" t="e">
        <f>SUM(C160,C157,#REF!,#REF!,#REF!)</f>
        <v>#REF!</v>
      </c>
      <c r="D168" s="37" t="e">
        <f>SUM(D151,,#REF!,#REF!,#REF!,#REF!,#REF!,#REF!,#REF!,#REF!,#REF!,D157)</f>
        <v>#REF!</v>
      </c>
      <c r="F168" s="112" t="s">
        <v>56</v>
      </c>
      <c r="G168" s="112"/>
      <c r="H168" s="112"/>
      <c r="I168" s="112"/>
      <c r="J168" s="104"/>
      <c r="K168" s="38" t="e">
        <f>SUM(K151,,#REF!,#REF!,#REF!,#REF!,#REF!,#REF!,#REF!,#REF!,#REF!,K157)</f>
        <v>#REF!</v>
      </c>
      <c r="L168" s="111"/>
    </row>
    <row r="169" spans="1:15" hidden="1" x14ac:dyDescent="0.2">
      <c r="C169" s="37" t="e">
        <f>SUM(#REF!,#REF!,#REF!)</f>
        <v>#REF!</v>
      </c>
      <c r="D169" s="37" t="e">
        <f>SUM(#REF!,#REF!,#REF!)</f>
        <v>#REF!</v>
      </c>
      <c r="F169" s="112" t="s">
        <v>39</v>
      </c>
      <c r="G169" s="112"/>
      <c r="H169" s="112"/>
      <c r="I169" s="112"/>
      <c r="J169" s="104"/>
      <c r="K169" s="38" t="e">
        <f>SUM(#REF!,#REF!,#REF!,#REF!,#REF!,#REF!,#REF!,#REF!,#REF!,K153)</f>
        <v>#REF!</v>
      </c>
      <c r="L169" s="111"/>
    </row>
    <row r="170" spans="1:15" ht="15" hidden="1" x14ac:dyDescent="0.25">
      <c r="C170" s="113" t="e">
        <f>SUM(C167:C169)</f>
        <v>#REF!</v>
      </c>
      <c r="D170" s="113" t="e">
        <f>SUM(D167:D169)</f>
        <v>#REF!</v>
      </c>
      <c r="E170" s="113"/>
      <c r="F170" s="114" t="s">
        <v>57</v>
      </c>
      <c r="G170" s="114"/>
      <c r="H170" s="114"/>
      <c r="I170" s="114"/>
      <c r="J170" s="104"/>
      <c r="K170" s="50" t="e">
        <f>SUM(K167:K169)</f>
        <v>#REF!</v>
      </c>
      <c r="L170" s="111"/>
    </row>
    <row r="171" spans="1:15" hidden="1" x14ac:dyDescent="0.2">
      <c r="C171" s="37" t="e">
        <f>C158+#REF!+C149+C155</f>
        <v>#REF!</v>
      </c>
      <c r="D171" s="37" t="e">
        <f>D158+D155+#REF!+#REF!+#REF!+#REF!+#REF!+#REF!+#REF!+#REF!+#REF!+#REF!+#REF!+#REF!+#REF!+#REF!+#REF!+#REF!+#REF!+D149+#REF!</f>
        <v>#REF!</v>
      </c>
      <c r="F171" s="112" t="s">
        <v>58</v>
      </c>
      <c r="G171" s="112"/>
      <c r="H171" s="112"/>
      <c r="I171" s="112"/>
      <c r="J171" s="104"/>
      <c r="K171" s="38" t="e">
        <f>K158+K155+#REF!+#REF!+#REF!+#REF!+#REF!+#REF!+#REF!+#REF!+#REF!+#REF!+#REF!+#REF!+#REF!+#REF!+#REF!+#REF!+#REF!+K149+#REF!+#REF!+#REF!+#REF!+#REF!+#REF!+#REF!+#REF!+#REF!</f>
        <v>#REF!</v>
      </c>
      <c r="L171" s="111"/>
    </row>
    <row r="172" spans="1:15" hidden="1" x14ac:dyDescent="0.2">
      <c r="F172" s="112" t="s">
        <v>59</v>
      </c>
      <c r="G172" s="112"/>
      <c r="H172" s="112"/>
      <c r="I172" s="112"/>
      <c r="J172" s="104"/>
      <c r="K172" s="38" t="e">
        <f>K169+K56</f>
        <v>#REF!</v>
      </c>
      <c r="L172" s="111"/>
    </row>
    <row r="173" spans="1:15" ht="15" hidden="1" x14ac:dyDescent="0.25">
      <c r="C173" s="115" t="e">
        <f>SUM(C170,#REF!,C59)</f>
        <v>#REF!</v>
      </c>
      <c r="D173" s="115" t="e">
        <f>SUM(D170,#REF!,D59)</f>
        <v>#REF!</v>
      </c>
      <c r="E173" s="115"/>
      <c r="F173" s="37" t="s">
        <v>44</v>
      </c>
      <c r="J173" s="104"/>
      <c r="K173" s="116" t="e">
        <f>SUM(K170,#REF!,K59)</f>
        <v>#REF!</v>
      </c>
      <c r="L173" s="111"/>
    </row>
    <row r="174" spans="1:15" hidden="1" x14ac:dyDescent="0.2">
      <c r="C174" s="117">
        <v>59211</v>
      </c>
      <c r="D174" s="117">
        <v>247085</v>
      </c>
      <c r="E174" s="117"/>
      <c r="F174" s="37" t="s">
        <v>60</v>
      </c>
      <c r="J174" s="104"/>
      <c r="K174" s="118">
        <v>245923</v>
      </c>
      <c r="L174" s="111"/>
    </row>
    <row r="175" spans="1:15" ht="18" hidden="1" x14ac:dyDescent="0.25">
      <c r="A175" s="119"/>
      <c r="B175" s="120"/>
      <c r="C175" s="121" t="e">
        <f>C173+C174</f>
        <v>#REF!</v>
      </c>
      <c r="D175" s="121" t="e">
        <f>D173+D174</f>
        <v>#REF!</v>
      </c>
      <c r="E175" s="121"/>
      <c r="F175" s="122" t="s">
        <v>44</v>
      </c>
      <c r="G175" s="122"/>
      <c r="H175" s="122"/>
      <c r="I175" s="122"/>
      <c r="J175" s="104"/>
      <c r="K175" s="123" t="e">
        <f>K173+K174</f>
        <v>#REF!</v>
      </c>
      <c r="L175" s="111"/>
    </row>
    <row r="176" spans="1:15" ht="18" x14ac:dyDescent="0.25">
      <c r="A176" s="119" t="s">
        <v>61</v>
      </c>
      <c r="B176" s="120"/>
      <c r="C176" s="121"/>
      <c r="D176" s="121"/>
      <c r="E176" s="121"/>
      <c r="F176" s="124"/>
      <c r="G176" s="124"/>
      <c r="H176" s="124"/>
      <c r="I176" s="124"/>
      <c r="J176" s="104"/>
      <c r="K176" s="123"/>
      <c r="L176" s="111"/>
    </row>
    <row r="177" spans="1:12" ht="12.75" x14ac:dyDescent="0.2">
      <c r="A177" s="283" t="s">
        <v>62</v>
      </c>
      <c r="B177" s="284"/>
      <c r="C177" s="284"/>
      <c r="D177" s="284"/>
      <c r="E177" s="284"/>
      <c r="F177" s="284"/>
      <c r="G177" s="125"/>
      <c r="H177" s="125"/>
      <c r="I177" s="125"/>
      <c r="J177" s="104"/>
      <c r="K177" s="126"/>
      <c r="L177" s="111"/>
    </row>
    <row r="178" spans="1:12" ht="12.75" x14ac:dyDescent="0.2">
      <c r="A178" s="284"/>
      <c r="B178" s="284"/>
      <c r="C178" s="284"/>
      <c r="D178" s="284"/>
      <c r="E178" s="284"/>
      <c r="F178" s="284"/>
      <c r="G178" s="125"/>
      <c r="H178" s="125"/>
      <c r="I178" s="125"/>
      <c r="J178" s="104"/>
      <c r="K178" s="126"/>
      <c r="L178" s="111"/>
    </row>
    <row r="179" spans="1:12" hidden="1" x14ac:dyDescent="0.2">
      <c r="A179" s="39" t="s">
        <v>63</v>
      </c>
      <c r="J179" s="104"/>
      <c r="L179" s="103"/>
    </row>
    <row r="180" spans="1:12" hidden="1" x14ac:dyDescent="0.2">
      <c r="A180" s="90" t="s">
        <v>23</v>
      </c>
      <c r="J180" s="104"/>
    </row>
    <row r="181" spans="1:12" hidden="1" x14ac:dyDescent="0.2">
      <c r="A181" s="51" t="s">
        <v>24</v>
      </c>
      <c r="J181" s="104"/>
    </row>
    <row r="182" spans="1:12" hidden="1" x14ac:dyDescent="0.2">
      <c r="A182" s="58" t="s">
        <v>25</v>
      </c>
      <c r="J182" s="104"/>
    </row>
    <row r="183" spans="1:12" hidden="1" x14ac:dyDescent="0.2">
      <c r="A183" s="93" t="s">
        <v>26</v>
      </c>
      <c r="J183" s="104"/>
    </row>
    <row r="184" spans="1:12" hidden="1" x14ac:dyDescent="0.2">
      <c r="A184" s="94" t="s">
        <v>45</v>
      </c>
      <c r="J184" s="104"/>
    </row>
    <row r="185" spans="1:12" hidden="1" x14ac:dyDescent="0.2">
      <c r="A185" s="90" t="s">
        <v>23</v>
      </c>
      <c r="J185" s="104"/>
    </row>
    <row r="186" spans="1:12" hidden="1" x14ac:dyDescent="0.2">
      <c r="A186" s="51" t="s">
        <v>24</v>
      </c>
      <c r="J186" s="104"/>
    </row>
    <row r="187" spans="1:12" hidden="1" x14ac:dyDescent="0.2">
      <c r="A187" s="93" t="s">
        <v>25</v>
      </c>
      <c r="J187" s="104"/>
    </row>
    <row r="188" spans="1:12" hidden="1" x14ac:dyDescent="0.2">
      <c r="A188" s="68" t="s">
        <v>26</v>
      </c>
      <c r="J188" s="104"/>
    </row>
    <row r="189" spans="1:12" hidden="1" x14ac:dyDescent="0.2">
      <c r="A189" s="39" t="s">
        <v>39</v>
      </c>
      <c r="J189" s="104"/>
    </row>
    <row r="190" spans="1:12" hidden="1" x14ac:dyDescent="0.2">
      <c r="A190" s="39" t="s">
        <v>54</v>
      </c>
      <c r="J190" s="104"/>
    </row>
    <row r="191" spans="1:12" x14ac:dyDescent="0.2">
      <c r="J191" s="104"/>
    </row>
    <row r="192" spans="1:12" ht="15" x14ac:dyDescent="0.25">
      <c r="A192" s="159" t="s">
        <v>64</v>
      </c>
      <c r="J192" s="104"/>
    </row>
    <row r="193" spans="1:11" x14ac:dyDescent="0.2">
      <c r="A193" s="39" t="s">
        <v>95</v>
      </c>
      <c r="C193" s="37">
        <f>C165-C194-C196-C197-C198</f>
        <v>3664509</v>
      </c>
      <c r="D193" s="249">
        <f>D165-D194-D196-D197-D198</f>
        <v>3551705</v>
      </c>
      <c r="E193" s="249">
        <f>E165-E194-E196-E197-E198</f>
        <v>2618641</v>
      </c>
      <c r="F193" s="186">
        <f t="shared" ref="F193:F199" si="4">(E193/D193)*100</f>
        <v>73.729124462758023</v>
      </c>
      <c r="G193" s="34"/>
      <c r="H193" s="111">
        <f>H50+H118+H161</f>
        <v>4336077</v>
      </c>
      <c r="I193" s="111">
        <f>I50+I118+I161</f>
        <v>4975313</v>
      </c>
      <c r="J193" s="111">
        <f t="shared" ref="H193:J194" si="5">J50+J118+J161</f>
        <v>3178631</v>
      </c>
      <c r="K193" s="38" t="s">
        <v>92</v>
      </c>
    </row>
    <row r="194" spans="1:11" x14ac:dyDescent="0.2">
      <c r="A194" s="282" t="s">
        <v>70</v>
      </c>
      <c r="C194" s="37">
        <f>H194</f>
        <v>600</v>
      </c>
      <c r="D194" s="249">
        <f>I196</f>
        <v>5726994</v>
      </c>
      <c r="E194" s="249">
        <f>J196</f>
        <v>5154879</v>
      </c>
      <c r="F194" s="186">
        <f t="shared" si="4"/>
        <v>90.010204306133375</v>
      </c>
      <c r="G194" s="34"/>
      <c r="H194" s="182">
        <f t="shared" si="5"/>
        <v>600</v>
      </c>
      <c r="I194" s="182">
        <f>I51+I119+I162</f>
        <v>5749817</v>
      </c>
      <c r="J194" s="182">
        <f>J51+J119+J162</f>
        <v>5164765</v>
      </c>
    </row>
    <row r="195" spans="1:11" x14ac:dyDescent="0.2">
      <c r="A195" s="282"/>
      <c r="D195" s="249"/>
      <c r="E195" s="249"/>
      <c r="F195" s="186"/>
      <c r="G195" s="34"/>
      <c r="H195" s="183"/>
      <c r="I195" s="37">
        <v>22823</v>
      </c>
      <c r="J195" s="248">
        <v>9886</v>
      </c>
      <c r="K195" s="258" t="s">
        <v>101</v>
      </c>
    </row>
    <row r="196" spans="1:11" x14ac:dyDescent="0.2">
      <c r="A196" s="259" t="s">
        <v>102</v>
      </c>
      <c r="C196" s="37">
        <v>592739</v>
      </c>
      <c r="D196" s="249">
        <v>1369861</v>
      </c>
      <c r="E196" s="249">
        <v>542915</v>
      </c>
      <c r="F196" s="186">
        <f t="shared" si="4"/>
        <v>39.63285326029429</v>
      </c>
      <c r="G196" s="34"/>
      <c r="H196" s="34"/>
      <c r="I196" s="184">
        <f>I194-I195</f>
        <v>5726994</v>
      </c>
      <c r="J196" s="184">
        <f>J194-J195</f>
        <v>5154879</v>
      </c>
    </row>
    <row r="197" spans="1:11" x14ac:dyDescent="0.2">
      <c r="A197" s="178" t="s">
        <v>72</v>
      </c>
      <c r="C197" s="37">
        <v>114527</v>
      </c>
      <c r="D197" s="249">
        <v>112268</v>
      </c>
      <c r="E197" s="249">
        <v>46431</v>
      </c>
      <c r="F197" s="186">
        <f t="shared" si="4"/>
        <v>41.357287918195745</v>
      </c>
      <c r="G197" s="34"/>
      <c r="H197" s="34"/>
    </row>
    <row r="198" spans="1:11" x14ac:dyDescent="0.2">
      <c r="A198" s="203" t="s">
        <v>73</v>
      </c>
      <c r="C198" s="37">
        <f>C155</f>
        <v>40000</v>
      </c>
      <c r="D198" s="249">
        <f>D155</f>
        <v>64235</v>
      </c>
      <c r="E198" s="249">
        <f>E155</f>
        <v>49829</v>
      </c>
      <c r="F198" s="186">
        <f t="shared" si="4"/>
        <v>77.572974235230021</v>
      </c>
      <c r="G198" s="34"/>
      <c r="H198" s="34"/>
    </row>
    <row r="199" spans="1:11" ht="15.75" thickBot="1" x14ac:dyDescent="0.3">
      <c r="A199" s="160" t="s">
        <v>68</v>
      </c>
      <c r="B199" s="228"/>
      <c r="C199" s="229">
        <f>C194+C196+C197+C198+C193</f>
        <v>4412375</v>
      </c>
      <c r="D199" s="266">
        <f>D194+D196+D197+D198+D193</f>
        <v>10825063</v>
      </c>
      <c r="E199" s="266">
        <f>E194+E196+E197+E198+E193</f>
        <v>8412695</v>
      </c>
      <c r="F199" s="161">
        <f t="shared" si="4"/>
        <v>77.714974961346655</v>
      </c>
      <c r="G199" s="34"/>
      <c r="H199" s="111"/>
    </row>
    <row r="200" spans="1:11" ht="15" thickTop="1" x14ac:dyDescent="0.2"/>
  </sheetData>
  <mergeCells count="5">
    <mergeCell ref="A161:B161"/>
    <mergeCell ref="A1:F1"/>
    <mergeCell ref="A2:F2"/>
    <mergeCell ref="A194:A195"/>
    <mergeCell ref="A177:F178"/>
  </mergeCells>
  <phoneticPr fontId="17" type="noConversion"/>
  <pageMargins left="0.78740157480314965" right="0.78740157480314965" top="0.78740157480314965" bottom="0.78740157480314965" header="0.51181102362204722" footer="0.51181102362204722"/>
  <pageSetup paperSize="9" scale="85" firstPageNumber="3" orientation="portrait" useFirstPageNumber="1" r:id="rId1"/>
  <headerFooter alignWithMargins="0">
    <oddHeader>&amp;C&amp;"Arial CE,Kurzíva"Příloha č. 2 - Plnění rozpočtu výdajů Olomouckého kraje k 31. 10. 2011</oddHeader>
    <oddFooter xml:space="preserve">&amp;L&amp;"Arial,Kurzíva"Zastupitelstvo Olomouckého kraje 16-12-2011
5.4.-Rozpočet Olomouckého kraje 2011-plnění rozpočtu k 31. 10. 2011
Příloha č.2-Plnění rozpočtu výdajů Olomouckého kraje k 31. 10. 2011&amp;R&amp;"Arial,Kurzíva"Strana &amp;P (Celkem 6)
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2:U41"/>
  <sheetViews>
    <sheetView showGridLines="0" tabSelected="1" view="pageLayout" topLeftCell="A49" zoomScaleNormal="100" workbookViewId="0">
      <selection activeCell="G59" sqref="G59:G64"/>
    </sheetView>
  </sheetViews>
  <sheetFormatPr defaultRowHeight="12.75" x14ac:dyDescent="0.2"/>
  <cols>
    <col min="4" max="4" width="31.42578125" customWidth="1"/>
    <col min="5" max="5" width="15.28515625" customWidth="1"/>
    <col min="6" max="6" width="15.140625" customWidth="1"/>
    <col min="7" max="7" width="14.42578125" customWidth="1"/>
    <col min="8" max="8" width="6.28515625" customWidth="1"/>
  </cols>
  <sheetData>
    <row r="2" spans="1:21" ht="20.25" x14ac:dyDescent="0.3">
      <c r="A2" s="187" t="s">
        <v>105</v>
      </c>
      <c r="B2" s="188"/>
      <c r="C2" s="188"/>
      <c r="D2" s="188"/>
      <c r="E2" s="189"/>
      <c r="F2" s="189"/>
      <c r="G2" s="189"/>
      <c r="H2" s="189"/>
    </row>
    <row r="3" spans="1:21" s="190" customFormat="1" ht="15.75" x14ac:dyDescent="0.25">
      <c r="A3" s="191"/>
      <c r="B3" s="188"/>
      <c r="C3" s="188"/>
      <c r="D3" s="188"/>
      <c r="E3" s="189"/>
      <c r="F3" s="189"/>
      <c r="G3" s="189"/>
      <c r="H3" s="189"/>
    </row>
    <row r="4" spans="1:21" s="190" customFormat="1" ht="14.25" customHeight="1" x14ac:dyDescent="0.25">
      <c r="A4" s="192" t="s">
        <v>74</v>
      </c>
      <c r="B4" s="188"/>
      <c r="C4" s="188"/>
      <c r="D4" s="188"/>
      <c r="E4" s="189"/>
      <c r="F4" s="189"/>
      <c r="G4" s="189"/>
      <c r="H4" s="189"/>
    </row>
    <row r="5" spans="1:21" s="190" customFormat="1" ht="14.25" customHeight="1" thickBot="1" x14ac:dyDescent="0.25">
      <c r="A5" s="193"/>
      <c r="B5" s="188"/>
      <c r="C5" s="188"/>
      <c r="D5" s="188"/>
      <c r="E5" s="189"/>
      <c r="F5" s="189"/>
      <c r="G5" s="189"/>
      <c r="H5" s="189"/>
    </row>
    <row r="6" spans="1:21" s="194" customFormat="1" ht="16.5" thickTop="1" x14ac:dyDescent="0.25">
      <c r="A6" s="230" t="s">
        <v>75</v>
      </c>
      <c r="B6" s="231"/>
      <c r="C6" s="231"/>
      <c r="D6" s="231"/>
      <c r="E6" s="232">
        <f>Příjmy!B26+Příjmy!B30</f>
        <v>4372375</v>
      </c>
      <c r="F6" s="232">
        <f>Příjmy!C26+Příjmy!C30</f>
        <v>5137273</v>
      </c>
      <c r="G6" s="232">
        <f>Příjmy!D26+Příjmy!D30</f>
        <v>3937150</v>
      </c>
      <c r="H6" s="233">
        <f>(G6/F6)*100</f>
        <v>76.638909398040553</v>
      </c>
      <c r="I6" s="190"/>
      <c r="J6" s="190"/>
      <c r="K6" s="190"/>
      <c r="L6" s="190"/>
      <c r="M6" s="190"/>
      <c r="N6" s="190"/>
      <c r="O6" s="190"/>
      <c r="P6" s="190"/>
      <c r="Q6" s="190"/>
      <c r="R6" s="190"/>
      <c r="S6" s="190"/>
      <c r="T6" s="190"/>
      <c r="U6" s="190"/>
    </row>
    <row r="7" spans="1:21" s="194" customFormat="1" ht="15" x14ac:dyDescent="0.2">
      <c r="A7" s="234" t="s">
        <v>94</v>
      </c>
      <c r="B7" s="235"/>
      <c r="C7" s="235"/>
      <c r="D7" s="235"/>
      <c r="E7" s="236"/>
      <c r="F7" s="236"/>
      <c r="G7" s="237"/>
      <c r="H7" s="238"/>
      <c r="I7" s="190"/>
      <c r="J7" s="190"/>
      <c r="K7" s="190"/>
      <c r="L7" s="190"/>
      <c r="M7" s="190"/>
      <c r="N7" s="190"/>
      <c r="O7" s="190"/>
      <c r="P7" s="190"/>
      <c r="Q7" s="190"/>
      <c r="R7" s="190"/>
      <c r="S7" s="190"/>
      <c r="T7" s="190"/>
      <c r="U7" s="190"/>
    </row>
    <row r="8" spans="1:21" s="194" customFormat="1" ht="15.75" x14ac:dyDescent="0.25">
      <c r="A8" s="239" t="s">
        <v>76</v>
      </c>
      <c r="B8" s="240"/>
      <c r="C8" s="240"/>
      <c r="D8" s="240"/>
      <c r="E8" s="241">
        <f>Výdaje!C193+Výdaje!C197+Výdaje!C196</f>
        <v>4371775</v>
      </c>
      <c r="F8" s="241">
        <f>Výdaje!D193+Výdaje!D197+Výdaje!D196</f>
        <v>5033834</v>
      </c>
      <c r="G8" s="241">
        <f>Výdaje!E193+Výdaje!E197+Výdaje!E196</f>
        <v>3207987</v>
      </c>
      <c r="H8" s="242">
        <f>(G8/F8)*100</f>
        <v>63.728501972850118</v>
      </c>
      <c r="I8" s="190"/>
      <c r="J8" s="190"/>
      <c r="K8" s="190"/>
      <c r="L8" s="190"/>
      <c r="M8" s="190"/>
      <c r="N8" s="190"/>
      <c r="O8" s="190"/>
      <c r="P8" s="190"/>
      <c r="Q8" s="190"/>
      <c r="R8" s="190"/>
      <c r="S8" s="190"/>
      <c r="T8" s="190"/>
      <c r="U8" s="190"/>
    </row>
    <row r="9" spans="1:21" s="194" customFormat="1" ht="15" x14ac:dyDescent="0.2">
      <c r="A9" s="243" t="s">
        <v>97</v>
      </c>
      <c r="B9" s="240"/>
      <c r="C9" s="240"/>
      <c r="D9" s="240"/>
      <c r="E9" s="244"/>
      <c r="F9" s="236"/>
      <c r="G9" s="237"/>
      <c r="H9" s="245"/>
      <c r="I9" s="190"/>
      <c r="J9" s="190"/>
      <c r="K9" s="190"/>
      <c r="L9" s="190"/>
      <c r="M9" s="190"/>
      <c r="N9" s="190"/>
      <c r="O9" s="190"/>
      <c r="P9" s="190"/>
      <c r="Q9" s="190"/>
      <c r="R9" s="190"/>
      <c r="S9" s="190"/>
      <c r="T9" s="190"/>
      <c r="U9" s="190"/>
    </row>
    <row r="10" spans="1:21" s="194" customFormat="1" ht="16.5" thickBot="1" x14ac:dyDescent="0.3">
      <c r="A10" s="195" t="s">
        <v>77</v>
      </c>
      <c r="B10" s="196"/>
      <c r="C10" s="196"/>
      <c r="D10" s="196"/>
      <c r="E10" s="197"/>
      <c r="F10" s="198"/>
      <c r="G10" s="199">
        <f>G6-G8</f>
        <v>729163</v>
      </c>
      <c r="H10" s="200"/>
      <c r="I10" s="190"/>
      <c r="J10" s="190"/>
      <c r="K10" s="190"/>
      <c r="L10" s="190"/>
      <c r="M10" s="190"/>
      <c r="N10" s="190"/>
      <c r="O10" s="190"/>
      <c r="P10" s="190"/>
      <c r="Q10" s="190"/>
      <c r="R10" s="190"/>
      <c r="S10" s="190"/>
      <c r="T10" s="190"/>
      <c r="U10" s="190"/>
    </row>
    <row r="11" spans="1:21" s="194" customFormat="1" ht="17.25" thickTop="1" thickBot="1" x14ac:dyDescent="0.3">
      <c r="A11" s="195"/>
      <c r="B11" s="196"/>
      <c r="C11" s="196"/>
      <c r="D11" s="196"/>
      <c r="E11" s="197"/>
      <c r="F11" s="198"/>
      <c r="G11" s="199"/>
      <c r="H11" s="200"/>
      <c r="I11" s="190"/>
      <c r="J11" s="190"/>
      <c r="K11" s="190"/>
      <c r="L11" s="190"/>
      <c r="M11" s="190"/>
      <c r="N11" s="190"/>
      <c r="O11" s="190"/>
      <c r="P11" s="190"/>
      <c r="Q11" s="190"/>
      <c r="R11" s="190"/>
      <c r="S11" s="190"/>
      <c r="T11" s="190"/>
      <c r="U11" s="190"/>
    </row>
    <row r="12" spans="1:21" ht="13.5" thickTop="1" x14ac:dyDescent="0.2"/>
    <row r="35" spans="1:8" ht="15" x14ac:dyDescent="0.25">
      <c r="A35" s="205" t="s">
        <v>81</v>
      </c>
      <c r="B35" s="190"/>
      <c r="C35" s="190"/>
      <c r="D35" s="190"/>
      <c r="E35" s="206"/>
      <c r="F35" s="189"/>
      <c r="G35" s="189"/>
      <c r="H35" s="206"/>
    </row>
    <row r="36" spans="1:8" ht="13.5" thickBot="1" x14ac:dyDescent="0.25">
      <c r="A36" s="207"/>
      <c r="B36" s="190"/>
      <c r="C36" s="190"/>
      <c r="D36" s="190"/>
      <c r="E36" s="206"/>
      <c r="F36" s="189"/>
      <c r="G36" s="189"/>
      <c r="H36" s="206"/>
    </row>
    <row r="37" spans="1:8" ht="20.25" thickTop="1" x14ac:dyDescent="0.4">
      <c r="A37" s="208" t="s">
        <v>82</v>
      </c>
      <c r="B37" s="209"/>
      <c r="C37" s="209"/>
      <c r="D37" s="210"/>
      <c r="E37" s="211">
        <f>Příjmy!B32</f>
        <v>4412375</v>
      </c>
      <c r="F37" s="211">
        <f>Příjmy!C32</f>
        <v>10825063</v>
      </c>
      <c r="G37" s="211">
        <f>Příjmy!D32</f>
        <v>9620172</v>
      </c>
      <c r="H37" s="212">
        <f>(G37/F37)*100</f>
        <v>88.869431983906239</v>
      </c>
    </row>
    <row r="38" spans="1:8" ht="19.5" x14ac:dyDescent="0.4">
      <c r="A38" s="213" t="s">
        <v>83</v>
      </c>
      <c r="B38" s="214"/>
      <c r="C38" s="214"/>
      <c r="D38" s="215"/>
      <c r="E38" s="216">
        <f>Výdaje!C199</f>
        <v>4412375</v>
      </c>
      <c r="F38" s="216">
        <f>Výdaje!D199</f>
        <v>10825063</v>
      </c>
      <c r="G38" s="216">
        <f>Výdaje!E199</f>
        <v>8412695</v>
      </c>
      <c r="H38" s="217">
        <f>(G38/F38)*100</f>
        <v>77.714974961346655</v>
      </c>
    </row>
    <row r="39" spans="1:8" x14ac:dyDescent="0.2">
      <c r="A39" s="287" t="s">
        <v>84</v>
      </c>
      <c r="B39" s="288"/>
      <c r="C39" s="288"/>
      <c r="D39" s="288"/>
      <c r="E39" s="291">
        <f>E37-E38</f>
        <v>0</v>
      </c>
      <c r="F39" s="293">
        <f>F37-F38</f>
        <v>0</v>
      </c>
      <c r="G39" s="291">
        <f>G37-G38</f>
        <v>1207477</v>
      </c>
      <c r="H39" s="285"/>
    </row>
    <row r="40" spans="1:8" ht="29.25" customHeight="1" thickBot="1" x14ac:dyDescent="0.25">
      <c r="A40" s="289"/>
      <c r="B40" s="290"/>
      <c r="C40" s="290"/>
      <c r="D40" s="290"/>
      <c r="E40" s="292"/>
      <c r="F40" s="294"/>
      <c r="G40" s="295"/>
      <c r="H40" s="286"/>
    </row>
    <row r="41" spans="1:8" ht="13.5" thickTop="1" x14ac:dyDescent="0.2"/>
  </sheetData>
  <mergeCells count="5">
    <mergeCell ref="H39:H40"/>
    <mergeCell ref="A39:D40"/>
    <mergeCell ref="E39:E40"/>
    <mergeCell ref="F39:F40"/>
    <mergeCell ref="G39:G40"/>
  </mergeCells>
  <phoneticPr fontId="5" type="noConversion"/>
  <pageMargins left="0.78740157480314965" right="0.59055118110236227" top="0.78740157480314965" bottom="0.78740157480314965" header="0.51181102362204722" footer="0.51181102362204722"/>
  <pageSetup paperSize="9" scale="80" firstPageNumber="6" orientation="portrait" useFirstPageNumber="1" r:id="rId1"/>
  <headerFooter alignWithMargins="0">
    <oddHeader>&amp;C&amp;"Arial CE,Kurzíva"Příloha č. 2 - Plnění rozpočtu výdajů Olomouckého kraje k 31. 10. 2011</oddHeader>
    <oddFooter xml:space="preserve">&amp;L&amp;"Arial CE,Kurzíva"Zastupitelstvo Olomouckého kraje 16-12-2011
5.4.-Rozpočet Olomouckého kraje 2011-plnění rozpočtu k 31. 10. 2011
Příloha č.2-Plnění rozpočtu výdajů Olomouckého kraje k 31. 10. 2011&amp;R&amp;"Arial CE,Kurzíva"Strana &amp;P (Celkem 6)
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5"/>
  <sheetViews>
    <sheetView topLeftCell="A37" workbookViewId="0">
      <selection activeCell="J56" sqref="J56"/>
    </sheetView>
  </sheetViews>
  <sheetFormatPr defaultRowHeight="12.75" x14ac:dyDescent="0.2"/>
  <cols>
    <col min="1" max="1" width="17.42578125" customWidth="1"/>
    <col min="2" max="2" width="19.42578125" customWidth="1"/>
    <col min="3" max="3" width="19.85546875" customWidth="1"/>
  </cols>
  <sheetData>
    <row r="3" spans="1:3" x14ac:dyDescent="0.2">
      <c r="A3" s="204"/>
      <c r="B3" s="204" t="s">
        <v>79</v>
      </c>
      <c r="C3" s="204" t="s">
        <v>80</v>
      </c>
    </row>
    <row r="4" spans="1:3" x14ac:dyDescent="0.2">
      <c r="A4" s="204" t="s">
        <v>20</v>
      </c>
      <c r="B4" s="204">
        <f>Rekapitulace!E6</f>
        <v>4372375</v>
      </c>
      <c r="C4" s="204">
        <f>Rekapitulace!E8</f>
        <v>4371775</v>
      </c>
    </row>
    <row r="5" spans="1:3" x14ac:dyDescent="0.2">
      <c r="A5" s="204" t="s">
        <v>21</v>
      </c>
      <c r="B5" s="204">
        <f>Rekapitulace!F6</f>
        <v>5137273</v>
      </c>
      <c r="C5" s="204">
        <f>Rekapitulace!F8</f>
        <v>5033834</v>
      </c>
    </row>
    <row r="6" spans="1:3" x14ac:dyDescent="0.2">
      <c r="A6" s="204" t="s">
        <v>4</v>
      </c>
      <c r="B6" s="204">
        <f>Rekapitulace!G6</f>
        <v>3937150</v>
      </c>
      <c r="C6" s="204">
        <f>Rekapitulace!G8</f>
        <v>3207987</v>
      </c>
    </row>
    <row r="32" spans="1:3" x14ac:dyDescent="0.2">
      <c r="A32" s="204"/>
      <c r="B32" s="204" t="s">
        <v>85</v>
      </c>
      <c r="C32" s="204" t="s">
        <v>86</v>
      </c>
    </row>
    <row r="33" spans="1:3" x14ac:dyDescent="0.2">
      <c r="A33" s="204" t="s">
        <v>20</v>
      </c>
      <c r="B33" s="204">
        <f>Příjmy!B32</f>
        <v>4412375</v>
      </c>
      <c r="C33" s="204">
        <f>Výdaje!C199</f>
        <v>4412375</v>
      </c>
    </row>
    <row r="34" spans="1:3" x14ac:dyDescent="0.2">
      <c r="A34" s="204" t="s">
        <v>21</v>
      </c>
      <c r="B34" s="204">
        <f>Příjmy!C32</f>
        <v>10825063</v>
      </c>
      <c r="C34" s="204">
        <f>Výdaje!D199</f>
        <v>10825063</v>
      </c>
    </row>
    <row r="35" spans="1:3" x14ac:dyDescent="0.2">
      <c r="A35" s="204" t="s">
        <v>4</v>
      </c>
      <c r="B35" s="204">
        <f>Příjmy!D32</f>
        <v>9620172</v>
      </c>
      <c r="C35" s="204">
        <f>Výdaje!E199</f>
        <v>8412695</v>
      </c>
    </row>
  </sheetData>
  <phoneticPr fontId="5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3</vt:i4>
      </vt:variant>
    </vt:vector>
  </HeadingPairs>
  <TitlesOfParts>
    <vt:vector size="8" baseType="lpstr">
      <vt:lpstr>Příjmy</vt:lpstr>
      <vt:lpstr>Výdaje</vt:lpstr>
      <vt:lpstr>Rekapitulace</vt:lpstr>
      <vt:lpstr>List2</vt:lpstr>
      <vt:lpstr>List1</vt:lpstr>
      <vt:lpstr>Příjmy!Oblast_tisku</vt:lpstr>
      <vt:lpstr>Rekapitulace!Oblast_tisku</vt:lpstr>
      <vt:lpstr>Výdaje!Oblast_tisku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Alice Hradilová</dc:creator>
  <cp:lastModifiedBy>Hradilová Alice</cp:lastModifiedBy>
  <cp:lastPrinted>2011-11-15T07:20:51Z</cp:lastPrinted>
  <dcterms:created xsi:type="dcterms:W3CDTF">2010-11-26T09:05:32Z</dcterms:created>
  <dcterms:modified xsi:type="dcterms:W3CDTF">2011-11-21T09:34:40Z</dcterms:modified>
</cp:coreProperties>
</file>